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BowlingAziendale\interbank\interbank16\IB 16 - results\"/>
    </mc:Choice>
  </mc:AlternateContent>
  <bookViews>
    <workbookView xWindow="0" yWindow="0" windowWidth="23040" windowHeight="9108" tabRatio="1000"/>
  </bookViews>
  <sheets>
    <sheet name="Gesamt" sheetId="1" r:id="rId1"/>
    <sheet name="Unicredit 1" sheetId="2" r:id="rId2"/>
    <sheet name="Unicredit 2" sheetId="3" r:id="rId3"/>
    <sheet name="Raiffeisen" sheetId="4" r:id="rId4"/>
    <sheet name="Meinl Bank" sheetId="5" r:id="rId5"/>
    <sheet name="OeNB 1" sheetId="6" r:id="rId6"/>
    <sheet name="OeNB 2" sheetId="7" r:id="rId7"/>
    <sheet name="AIB Leinster" sheetId="8" r:id="rId8"/>
    <sheet name="AIB Munster" sheetId="9" r:id="rId9"/>
    <sheet name="Danske Bank" sheetId="10" r:id="rId10"/>
    <sheet name="BPM 1" sheetId="11" r:id="rId11"/>
    <sheet name="BPM 2" sheetId="12" r:id="rId12"/>
    <sheet name="Credit Agricole 1" sheetId="13" r:id="rId13"/>
    <sheet name="Credit Agricole 2" sheetId="14" r:id="rId14"/>
    <sheet name="ING 1" sheetId="15" r:id="rId15"/>
    <sheet name="ING 2" sheetId="16" r:id="rId16"/>
    <sheet name="Agoal 1" sheetId="17" r:id="rId17"/>
    <sheet name="Agoal 2" sheetId="18" r:id="rId18"/>
    <sheet name="BPCE 1" sheetId="19" r:id="rId19"/>
    <sheet name="BPCE 2" sheetId="20" r:id="rId20"/>
    <sheet name="Tabelle1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5" l="1"/>
  <c r="U8" i="9"/>
  <c r="V8" i="3"/>
  <c r="V8" i="20"/>
  <c r="V8" i="18"/>
  <c r="V8" i="5"/>
  <c r="V8" i="4"/>
  <c r="V8" i="2"/>
  <c r="K45" i="1"/>
  <c r="L45" i="1" s="1"/>
  <c r="K40" i="1"/>
  <c r="L40" i="1" s="1"/>
  <c r="K42" i="1"/>
  <c r="L42" i="1" s="1"/>
  <c r="K37" i="1"/>
  <c r="L37" i="1" s="1"/>
  <c r="K39" i="1"/>
  <c r="L39" i="1" s="1"/>
  <c r="K38" i="1"/>
  <c r="L38" i="1" s="1"/>
  <c r="K53" i="1"/>
  <c r="L53" i="1" s="1"/>
  <c r="K57" i="1"/>
  <c r="L57" i="1" s="1"/>
  <c r="K70" i="1"/>
  <c r="L70" i="1" s="1"/>
  <c r="K64" i="1"/>
  <c r="L64" i="1" s="1"/>
  <c r="U4" i="20"/>
  <c r="U5" i="20"/>
  <c r="U6" i="20"/>
  <c r="U3" i="20"/>
  <c r="T4" i="19"/>
  <c r="T5" i="19"/>
  <c r="T6" i="19"/>
  <c r="T3" i="19"/>
  <c r="U5" i="18"/>
  <c r="U4" i="18"/>
  <c r="U6" i="18"/>
  <c r="U3" i="18"/>
  <c r="U4" i="16"/>
  <c r="U5" i="16"/>
  <c r="U6" i="16"/>
  <c r="U3" i="16"/>
  <c r="U8" i="16" s="1"/>
  <c r="T4" i="15"/>
  <c r="T5" i="15"/>
  <c r="T6" i="15"/>
  <c r="T3" i="15"/>
  <c r="T4" i="14"/>
  <c r="T5" i="14"/>
  <c r="T6" i="14"/>
  <c r="T3" i="14"/>
  <c r="U7" i="13"/>
  <c r="U4" i="13"/>
  <c r="U5" i="13"/>
  <c r="U6" i="13"/>
  <c r="U3" i="13"/>
  <c r="T4" i="12"/>
  <c r="T5" i="12"/>
  <c r="T6" i="12"/>
  <c r="T7" i="12"/>
  <c r="T3" i="12"/>
  <c r="T4" i="10"/>
  <c r="T5" i="10"/>
  <c r="T6" i="10"/>
  <c r="T7" i="10"/>
  <c r="T3" i="10"/>
  <c r="T4" i="9"/>
  <c r="T5" i="9"/>
  <c r="T6" i="9"/>
  <c r="T3" i="9"/>
  <c r="U5" i="8"/>
  <c r="U4" i="8"/>
  <c r="U6" i="8"/>
  <c r="U3" i="8"/>
  <c r="T5" i="6"/>
  <c r="T6" i="6"/>
  <c r="T7" i="6"/>
  <c r="T4" i="6"/>
  <c r="U4" i="5"/>
  <c r="U5" i="5"/>
  <c r="U6" i="5"/>
  <c r="U3" i="5"/>
  <c r="U4" i="4"/>
  <c r="U5" i="4"/>
  <c r="U6" i="4"/>
  <c r="U3" i="4"/>
  <c r="U7" i="3"/>
  <c r="U4" i="3"/>
  <c r="U5" i="3"/>
  <c r="U6" i="3"/>
  <c r="U3" i="3"/>
  <c r="U4" i="2"/>
  <c r="U5" i="2"/>
  <c r="U6" i="2"/>
  <c r="U3" i="2"/>
  <c r="K46" i="1"/>
  <c r="L46" i="1" s="1"/>
  <c r="K44" i="1"/>
  <c r="L44" i="1" s="1"/>
  <c r="K43" i="1"/>
  <c r="L43" i="1" s="1"/>
  <c r="K41" i="1"/>
  <c r="L41" i="1" s="1"/>
  <c r="K36" i="1"/>
  <c r="L36" i="1" s="1"/>
  <c r="Q4" i="20"/>
  <c r="Q3" i="20"/>
  <c r="P4" i="20"/>
  <c r="P3" i="20"/>
  <c r="O4" i="20"/>
  <c r="O3" i="20"/>
  <c r="Q5" i="18"/>
  <c r="P5" i="18"/>
  <c r="O5" i="18"/>
  <c r="Q5" i="17"/>
  <c r="P5" i="17"/>
  <c r="O5" i="17"/>
  <c r="Q4" i="16"/>
  <c r="P4" i="16"/>
  <c r="O4" i="16"/>
  <c r="Q7" i="13"/>
  <c r="P7" i="13"/>
  <c r="Q4" i="13"/>
  <c r="P4" i="13"/>
  <c r="O4" i="13"/>
  <c r="Q5" i="8"/>
  <c r="P5" i="8"/>
  <c r="O6" i="8"/>
  <c r="O5" i="8"/>
  <c r="Q3" i="5"/>
  <c r="O3" i="5"/>
  <c r="Q7" i="3"/>
  <c r="P7" i="3"/>
  <c r="O7" i="3"/>
  <c r="Q4" i="3"/>
  <c r="O4" i="3"/>
  <c r="P4" i="3"/>
  <c r="Q4" i="2"/>
  <c r="P4" i="2"/>
  <c r="O4" i="2"/>
  <c r="M8" i="2"/>
  <c r="L8" i="2"/>
  <c r="M8" i="13"/>
  <c r="L8" i="13"/>
  <c r="K8" i="13"/>
  <c r="M8" i="5"/>
  <c r="L8" i="5"/>
  <c r="K8" i="5"/>
  <c r="M8" i="3"/>
  <c r="L8" i="3"/>
  <c r="K8" i="3"/>
  <c r="K8" i="2"/>
  <c r="M8" i="8"/>
  <c r="L8" i="8"/>
  <c r="K8" i="8"/>
  <c r="I8" i="13"/>
  <c r="H8" i="13"/>
  <c r="G8" i="13"/>
  <c r="F8" i="13"/>
  <c r="E8" i="13"/>
  <c r="D8" i="13"/>
  <c r="M8" i="20"/>
  <c r="L8" i="20"/>
  <c r="K8" i="20"/>
  <c r="I8" i="20"/>
  <c r="H8" i="20"/>
  <c r="G8" i="20"/>
  <c r="F8" i="20"/>
  <c r="E8" i="20"/>
  <c r="D8" i="20"/>
  <c r="M8" i="18"/>
  <c r="L8" i="18"/>
  <c r="K8" i="18"/>
  <c r="I8" i="18"/>
  <c r="H8" i="18"/>
  <c r="G8" i="18"/>
  <c r="F8" i="18"/>
  <c r="E8" i="18"/>
  <c r="D8" i="18"/>
  <c r="M8" i="17"/>
  <c r="L8" i="17"/>
  <c r="K8" i="17"/>
  <c r="I8" i="17"/>
  <c r="H8" i="17"/>
  <c r="G8" i="17"/>
  <c r="F8" i="17"/>
  <c r="E8" i="17"/>
  <c r="D8" i="17"/>
  <c r="M8" i="16"/>
  <c r="L8" i="16"/>
  <c r="K8" i="16"/>
  <c r="I8" i="16"/>
  <c r="H8" i="16"/>
  <c r="G8" i="16"/>
  <c r="F8" i="16"/>
  <c r="E8" i="16"/>
  <c r="D8" i="16"/>
  <c r="I8" i="8"/>
  <c r="H8" i="8"/>
  <c r="G8" i="8"/>
  <c r="F8" i="8"/>
  <c r="E8" i="8"/>
  <c r="D8" i="8"/>
  <c r="F8" i="5"/>
  <c r="E8" i="5"/>
  <c r="D8" i="5"/>
  <c r="I8" i="3"/>
  <c r="H8" i="3"/>
  <c r="G8" i="3"/>
  <c r="F8" i="3"/>
  <c r="E8" i="3"/>
  <c r="D8" i="3"/>
  <c r="I8" i="2"/>
  <c r="H8" i="2"/>
  <c r="G8" i="2"/>
  <c r="F8" i="2"/>
  <c r="E8" i="2"/>
  <c r="D8" i="2"/>
  <c r="K13" i="1" l="1"/>
  <c r="M13" i="1" s="1"/>
  <c r="H17" i="1"/>
  <c r="H16" i="1"/>
  <c r="O8" i="3"/>
  <c r="Q8" i="8"/>
  <c r="H6" i="1"/>
  <c r="K17" i="1"/>
  <c r="M17" i="1" s="1"/>
  <c r="K8" i="1"/>
  <c r="M8" i="1" s="1"/>
  <c r="K14" i="1"/>
  <c r="M14" i="1" s="1"/>
  <c r="K20" i="1"/>
  <c r="M20" i="1" s="1"/>
  <c r="K19" i="1"/>
  <c r="M19" i="1" s="1"/>
  <c r="K18" i="1"/>
  <c r="M18" i="1" s="1"/>
  <c r="K23" i="1"/>
  <c r="M23" i="1" s="1"/>
  <c r="K26" i="1"/>
  <c r="M26" i="1" s="1"/>
  <c r="K24" i="1"/>
  <c r="M24" i="1" s="1"/>
  <c r="K25" i="1"/>
  <c r="M25" i="1" s="1"/>
  <c r="K5" i="1"/>
  <c r="M5" i="1" s="1"/>
  <c r="K7" i="1"/>
  <c r="M7" i="1" s="1"/>
  <c r="K6" i="1"/>
  <c r="M6" i="1" s="1"/>
  <c r="K12" i="1"/>
  <c r="M12" i="1" s="1"/>
  <c r="K11" i="1"/>
  <c r="M11" i="1" s="1"/>
  <c r="Q8" i="20"/>
  <c r="P8" i="13"/>
  <c r="H18" i="1"/>
  <c r="H25" i="1"/>
  <c r="H23" i="1"/>
  <c r="H12" i="1"/>
  <c r="H8" i="1"/>
  <c r="H7" i="1"/>
  <c r="E119" i="1"/>
  <c r="E107" i="1"/>
  <c r="E108" i="1"/>
  <c r="E82" i="1"/>
  <c r="E68" i="1"/>
  <c r="E76" i="1"/>
  <c r="E85" i="1"/>
  <c r="E53" i="1"/>
  <c r="E56" i="1"/>
  <c r="E60" i="1"/>
  <c r="E70" i="1"/>
  <c r="E84" i="1"/>
  <c r="E97" i="1"/>
  <c r="E112" i="1"/>
  <c r="E117" i="1"/>
  <c r="E118" i="1"/>
  <c r="E91" i="1"/>
  <c r="E101" i="1"/>
  <c r="E109" i="1"/>
  <c r="E88" i="1"/>
  <c r="E63" i="1"/>
  <c r="E78" i="1"/>
  <c r="E67" i="1"/>
  <c r="E52" i="1"/>
  <c r="E103" i="1"/>
  <c r="E87" i="1"/>
  <c r="E83" i="1"/>
  <c r="E73" i="1"/>
  <c r="E96" i="1"/>
  <c r="E69" i="1"/>
  <c r="E93" i="1"/>
  <c r="E75" i="1"/>
  <c r="E105" i="1"/>
  <c r="E57" i="1"/>
  <c r="E99" i="1"/>
  <c r="E89" i="1"/>
  <c r="E74" i="1"/>
  <c r="E115" i="1"/>
  <c r="E77" i="1"/>
  <c r="E79" i="1"/>
  <c r="E100" i="1"/>
  <c r="E113" i="1"/>
  <c r="E106" i="1"/>
  <c r="E81" i="1"/>
  <c r="E104" i="1"/>
  <c r="E98" i="1"/>
  <c r="E72" i="1"/>
  <c r="E94" i="1"/>
  <c r="E102" i="1"/>
  <c r="E120" i="1"/>
  <c r="E116" i="1"/>
  <c r="E114" i="1"/>
  <c r="E110" i="1"/>
  <c r="E95" i="1"/>
  <c r="E80" i="1"/>
  <c r="E86" i="1"/>
  <c r="E59" i="1"/>
  <c r="E92" i="1"/>
  <c r="E54" i="1"/>
  <c r="E62" i="1"/>
  <c r="E58" i="1"/>
  <c r="E71" i="1"/>
  <c r="E64" i="1"/>
  <c r="E111" i="1"/>
  <c r="E66" i="1"/>
  <c r="E61" i="1"/>
  <c r="E90" i="1"/>
  <c r="E65" i="1"/>
  <c r="E55" i="1"/>
  <c r="E51" i="1"/>
  <c r="E39" i="1"/>
  <c r="E40" i="1"/>
  <c r="E43" i="1"/>
  <c r="E33" i="1"/>
  <c r="E37" i="1"/>
  <c r="E42" i="1"/>
  <c r="E38" i="1"/>
  <c r="E44" i="1"/>
  <c r="E41" i="1"/>
  <c r="E35" i="1"/>
  <c r="E36" i="1"/>
  <c r="E34" i="1"/>
  <c r="N7" i="3"/>
  <c r="N4" i="3"/>
  <c r="J7" i="3"/>
  <c r="J4" i="3"/>
  <c r="N4" i="2"/>
  <c r="D39" i="1" s="1"/>
  <c r="J4" i="2"/>
  <c r="O5" i="20"/>
  <c r="O8" i="20" s="1"/>
  <c r="P5" i="20"/>
  <c r="P8" i="20" s="1"/>
  <c r="Q5" i="20"/>
  <c r="O6" i="20"/>
  <c r="P6" i="20"/>
  <c r="Q6" i="20"/>
  <c r="N4" i="19"/>
  <c r="O4" i="19"/>
  <c r="P4" i="19"/>
  <c r="N5" i="19"/>
  <c r="O5" i="19"/>
  <c r="P5" i="19"/>
  <c r="N6" i="19"/>
  <c r="O6" i="19"/>
  <c r="P6" i="19"/>
  <c r="P3" i="19"/>
  <c r="O3" i="19"/>
  <c r="N3" i="19"/>
  <c r="O4" i="18"/>
  <c r="P4" i="18"/>
  <c r="Q4" i="18"/>
  <c r="Q8" i="18" s="1"/>
  <c r="O6" i="18"/>
  <c r="P6" i="18"/>
  <c r="Q6" i="18"/>
  <c r="O7" i="18"/>
  <c r="P7" i="18"/>
  <c r="Q7" i="18"/>
  <c r="Q3" i="18"/>
  <c r="P3" i="18"/>
  <c r="P8" i="18" s="1"/>
  <c r="O3" i="18"/>
  <c r="O8" i="18" s="1"/>
  <c r="C6" i="1" s="1"/>
  <c r="O4" i="17"/>
  <c r="P4" i="17"/>
  <c r="Q4" i="17"/>
  <c r="O6" i="17"/>
  <c r="P6" i="17"/>
  <c r="Q6" i="17"/>
  <c r="O7" i="17"/>
  <c r="P7" i="17"/>
  <c r="Q7" i="17"/>
  <c r="Q3" i="17"/>
  <c r="Q8" i="17" s="1"/>
  <c r="P3" i="17"/>
  <c r="P8" i="17" s="1"/>
  <c r="O3" i="17"/>
  <c r="O5" i="16"/>
  <c r="P5" i="16"/>
  <c r="Q5" i="16"/>
  <c r="O6" i="16"/>
  <c r="O8" i="16" s="1"/>
  <c r="P6" i="16"/>
  <c r="P8" i="16" s="1"/>
  <c r="Q6" i="16"/>
  <c r="Q3" i="16"/>
  <c r="P3" i="16"/>
  <c r="O3" i="16"/>
  <c r="N4" i="15"/>
  <c r="O4" i="15"/>
  <c r="P4" i="15"/>
  <c r="N5" i="15"/>
  <c r="O5" i="15"/>
  <c r="P5" i="15"/>
  <c r="N6" i="15"/>
  <c r="O6" i="15"/>
  <c r="P6" i="15"/>
  <c r="P3" i="15"/>
  <c r="O3" i="15"/>
  <c r="O8" i="15" s="1"/>
  <c r="N3" i="15"/>
  <c r="N4" i="14"/>
  <c r="O4" i="14"/>
  <c r="P4" i="14"/>
  <c r="N5" i="14"/>
  <c r="O5" i="14"/>
  <c r="P5" i="14"/>
  <c r="N6" i="14"/>
  <c r="O6" i="14"/>
  <c r="P6" i="14"/>
  <c r="P3" i="14"/>
  <c r="O3" i="14"/>
  <c r="N3" i="14"/>
  <c r="O5" i="13"/>
  <c r="P5" i="13"/>
  <c r="Q5" i="13"/>
  <c r="C87" i="1" s="1"/>
  <c r="O6" i="13"/>
  <c r="O8" i="13" s="1"/>
  <c r="P6" i="13"/>
  <c r="Q6" i="13"/>
  <c r="O7" i="13"/>
  <c r="Q3" i="13"/>
  <c r="P3" i="13"/>
  <c r="O3" i="13"/>
  <c r="N4" i="12"/>
  <c r="O4" i="12"/>
  <c r="P4" i="12"/>
  <c r="N5" i="12"/>
  <c r="O5" i="12"/>
  <c r="P5" i="12"/>
  <c r="N6" i="12"/>
  <c r="O6" i="12"/>
  <c r="P6" i="12"/>
  <c r="C96" i="1" s="1"/>
  <c r="N7" i="12"/>
  <c r="O7" i="12"/>
  <c r="P7" i="12"/>
  <c r="P3" i="12"/>
  <c r="O3" i="12"/>
  <c r="N3" i="12"/>
  <c r="N4" i="11"/>
  <c r="O4" i="11"/>
  <c r="P4" i="11"/>
  <c r="N5" i="11"/>
  <c r="O5" i="11"/>
  <c r="P5" i="11"/>
  <c r="C99" i="1" s="1"/>
  <c r="N6" i="11"/>
  <c r="O6" i="11"/>
  <c r="P6" i="11"/>
  <c r="N7" i="11"/>
  <c r="O7" i="11"/>
  <c r="C105" i="1" s="1"/>
  <c r="P7" i="11"/>
  <c r="P3" i="11"/>
  <c r="O3" i="11"/>
  <c r="N3" i="11"/>
  <c r="N3" i="10"/>
  <c r="N4" i="10"/>
  <c r="O4" i="10"/>
  <c r="P4" i="10"/>
  <c r="N5" i="10"/>
  <c r="O5" i="10"/>
  <c r="P5" i="10"/>
  <c r="N6" i="10"/>
  <c r="O6" i="10"/>
  <c r="P6" i="10"/>
  <c r="N7" i="10"/>
  <c r="O7" i="10"/>
  <c r="C115" i="1" s="1"/>
  <c r="P7" i="10"/>
  <c r="P3" i="10"/>
  <c r="O3" i="10"/>
  <c r="N4" i="9"/>
  <c r="O4" i="9"/>
  <c r="P4" i="9"/>
  <c r="N5" i="9"/>
  <c r="O5" i="9"/>
  <c r="P5" i="9"/>
  <c r="N6" i="9"/>
  <c r="O6" i="9"/>
  <c r="P6" i="9"/>
  <c r="N7" i="9"/>
  <c r="O7" i="9"/>
  <c r="P7" i="9"/>
  <c r="P3" i="9"/>
  <c r="P8" i="9" s="1"/>
  <c r="O3" i="9"/>
  <c r="N3" i="9"/>
  <c r="O4" i="8"/>
  <c r="P4" i="8"/>
  <c r="Q4" i="8"/>
  <c r="P6" i="8"/>
  <c r="P8" i="8" s="1"/>
  <c r="Q6" i="8"/>
  <c r="O7" i="8"/>
  <c r="P7" i="8"/>
  <c r="Q7" i="8"/>
  <c r="Q3" i="8"/>
  <c r="P3" i="8"/>
  <c r="O3" i="8"/>
  <c r="O8" i="8" s="1"/>
  <c r="N4" i="7"/>
  <c r="O4" i="7"/>
  <c r="P4" i="7"/>
  <c r="P8" i="7" s="1"/>
  <c r="N5" i="7"/>
  <c r="O5" i="7"/>
  <c r="P5" i="7"/>
  <c r="N6" i="7"/>
  <c r="O6" i="7"/>
  <c r="P6" i="7"/>
  <c r="C119" i="1" s="1"/>
  <c r="N7" i="7"/>
  <c r="O7" i="7"/>
  <c r="P7" i="7"/>
  <c r="P3" i="7"/>
  <c r="O3" i="7"/>
  <c r="N3" i="7"/>
  <c r="N4" i="6"/>
  <c r="O4" i="6"/>
  <c r="P4" i="6"/>
  <c r="N5" i="6"/>
  <c r="O5" i="6"/>
  <c r="P5" i="6"/>
  <c r="N6" i="6"/>
  <c r="O6" i="6"/>
  <c r="P6" i="6"/>
  <c r="C80" i="1" s="1"/>
  <c r="N7" i="6"/>
  <c r="O7" i="6"/>
  <c r="P7" i="6"/>
  <c r="P3" i="6"/>
  <c r="O3" i="6"/>
  <c r="N3" i="6"/>
  <c r="O7" i="5"/>
  <c r="P7" i="5"/>
  <c r="Q7" i="5"/>
  <c r="O4" i="5"/>
  <c r="O8" i="5" s="1"/>
  <c r="P4" i="5"/>
  <c r="C58" i="1" s="1"/>
  <c r="Q4" i="5"/>
  <c r="Q8" i="5" s="1"/>
  <c r="O5" i="5"/>
  <c r="P5" i="5"/>
  <c r="Q5" i="5"/>
  <c r="O6" i="5"/>
  <c r="P6" i="5"/>
  <c r="Q6" i="5"/>
  <c r="C33" i="1"/>
  <c r="P3" i="5"/>
  <c r="O4" i="4"/>
  <c r="P4" i="4"/>
  <c r="C111" i="1" s="1"/>
  <c r="Q4" i="4"/>
  <c r="O5" i="4"/>
  <c r="P5" i="4"/>
  <c r="Q5" i="4"/>
  <c r="O6" i="4"/>
  <c r="P6" i="4"/>
  <c r="Q6" i="4"/>
  <c r="O7" i="4"/>
  <c r="P7" i="4"/>
  <c r="Q7" i="4"/>
  <c r="Q3" i="4"/>
  <c r="P3" i="4"/>
  <c r="O3" i="4"/>
  <c r="O8" i="4" s="1"/>
  <c r="C40" i="1"/>
  <c r="O5" i="3"/>
  <c r="P5" i="3"/>
  <c r="Q5" i="3"/>
  <c r="O6" i="3"/>
  <c r="P6" i="3"/>
  <c r="Q6" i="3"/>
  <c r="Q3" i="3"/>
  <c r="Q8" i="3" s="1"/>
  <c r="P3" i="3"/>
  <c r="O3" i="3"/>
  <c r="O6" i="2"/>
  <c r="Q5" i="2"/>
  <c r="Q6" i="2"/>
  <c r="Q7" i="2"/>
  <c r="Q3" i="2"/>
  <c r="Q8" i="2" s="1"/>
  <c r="P5" i="2"/>
  <c r="P6" i="2"/>
  <c r="P7" i="2"/>
  <c r="P3" i="2"/>
  <c r="P8" i="2" s="1"/>
  <c r="O5" i="2"/>
  <c r="O7" i="2"/>
  <c r="O3" i="2"/>
  <c r="O8" i="2" s="1"/>
  <c r="N4" i="20"/>
  <c r="D34" i="1" s="1"/>
  <c r="N5" i="20"/>
  <c r="D108" i="1" s="1"/>
  <c r="N6" i="20"/>
  <c r="N7" i="20"/>
  <c r="N3" i="20"/>
  <c r="J4" i="20"/>
  <c r="J5" i="20"/>
  <c r="J6" i="20"/>
  <c r="K95" i="1" s="1"/>
  <c r="L95" i="1" s="1"/>
  <c r="J7" i="20"/>
  <c r="J3" i="20"/>
  <c r="M4" i="19"/>
  <c r="M5" i="19"/>
  <c r="M6" i="19"/>
  <c r="M7" i="19"/>
  <c r="M3" i="19"/>
  <c r="D85" i="1" s="1"/>
  <c r="I4" i="19"/>
  <c r="K73" i="1" s="1"/>
  <c r="L73" i="1" s="1"/>
  <c r="I5" i="19"/>
  <c r="K71" i="1" s="1"/>
  <c r="L71" i="1" s="1"/>
  <c r="I6" i="19"/>
  <c r="K88" i="1" s="1"/>
  <c r="L88" i="1" s="1"/>
  <c r="I7" i="19"/>
  <c r="I3" i="19"/>
  <c r="N4" i="18"/>
  <c r="N5" i="18"/>
  <c r="D35" i="1" s="1"/>
  <c r="N6" i="18"/>
  <c r="D56" i="1" s="1"/>
  <c r="N7" i="18"/>
  <c r="N3" i="18"/>
  <c r="J4" i="18"/>
  <c r="K62" i="1" s="1"/>
  <c r="L62" i="1" s="1"/>
  <c r="J5" i="18"/>
  <c r="J6" i="18"/>
  <c r="J7" i="18"/>
  <c r="J3" i="18"/>
  <c r="N4" i="17"/>
  <c r="N5" i="17"/>
  <c r="D41" i="1" s="1"/>
  <c r="N6" i="17"/>
  <c r="D84" i="1" s="1"/>
  <c r="N7" i="17"/>
  <c r="D53" i="1" s="1"/>
  <c r="N3" i="17"/>
  <c r="J4" i="17"/>
  <c r="J5" i="17"/>
  <c r="J6" i="17"/>
  <c r="J7" i="17"/>
  <c r="J3" i="17"/>
  <c r="K112" i="1" s="1"/>
  <c r="L112" i="1" s="1"/>
  <c r="N4" i="16"/>
  <c r="D44" i="1" s="1"/>
  <c r="N5" i="16"/>
  <c r="D117" i="1" s="1"/>
  <c r="N6" i="16"/>
  <c r="N7" i="16"/>
  <c r="N3" i="16"/>
  <c r="J4" i="16"/>
  <c r="J5" i="16"/>
  <c r="J6" i="16"/>
  <c r="K116" i="1" s="1"/>
  <c r="L116" i="1" s="1"/>
  <c r="J7" i="16"/>
  <c r="J3" i="16"/>
  <c r="K120" i="1" s="1"/>
  <c r="L120" i="1" s="1"/>
  <c r="M4" i="15"/>
  <c r="M5" i="15"/>
  <c r="M6" i="15"/>
  <c r="M7" i="15"/>
  <c r="M3" i="15"/>
  <c r="D88" i="1" s="1"/>
  <c r="I4" i="15"/>
  <c r="K115" i="1" s="1"/>
  <c r="L115" i="1" s="1"/>
  <c r="I5" i="15"/>
  <c r="K99" i="1" s="1"/>
  <c r="L99" i="1" s="1"/>
  <c r="I6" i="15"/>
  <c r="K74" i="1" s="1"/>
  <c r="L74" i="1" s="1"/>
  <c r="I7" i="15"/>
  <c r="I3" i="15"/>
  <c r="M4" i="14"/>
  <c r="M5" i="14"/>
  <c r="D78" i="1" s="1"/>
  <c r="M6" i="14"/>
  <c r="D63" i="1" s="1"/>
  <c r="M7" i="14"/>
  <c r="M3" i="14"/>
  <c r="I4" i="14"/>
  <c r="K86" i="1" s="1"/>
  <c r="L86" i="1" s="1"/>
  <c r="I5" i="14"/>
  <c r="I6" i="14"/>
  <c r="K72" i="1" s="1"/>
  <c r="L72" i="1" s="1"/>
  <c r="I7" i="14"/>
  <c r="I3" i="14"/>
  <c r="N4" i="13"/>
  <c r="D42" i="1" s="1"/>
  <c r="N5" i="13"/>
  <c r="D87" i="1" s="1"/>
  <c r="N6" i="13"/>
  <c r="N7" i="13"/>
  <c r="D38" i="1" s="1"/>
  <c r="N3" i="13"/>
  <c r="J4" i="13"/>
  <c r="J5" i="13"/>
  <c r="J6" i="13"/>
  <c r="J7" i="13"/>
  <c r="J3" i="13"/>
  <c r="K92" i="1" s="1"/>
  <c r="L92" i="1" s="1"/>
  <c r="M4" i="12"/>
  <c r="D93" i="1" s="1"/>
  <c r="M5" i="12"/>
  <c r="D69" i="1" s="1"/>
  <c r="M6" i="12"/>
  <c r="M7" i="12"/>
  <c r="M3" i="12"/>
  <c r="I4" i="12"/>
  <c r="I5" i="12"/>
  <c r="I6" i="12"/>
  <c r="I7" i="12"/>
  <c r="K87" i="1" s="1"/>
  <c r="L87" i="1" s="1"/>
  <c r="I3" i="12"/>
  <c r="K111" i="1" s="1"/>
  <c r="L111" i="1" s="1"/>
  <c r="M4" i="11"/>
  <c r="M5" i="11"/>
  <c r="M6" i="11"/>
  <c r="M7" i="11"/>
  <c r="M3" i="11"/>
  <c r="D74" i="1" s="1"/>
  <c r="I4" i="11"/>
  <c r="K83" i="1" s="1"/>
  <c r="L83" i="1" s="1"/>
  <c r="I5" i="11"/>
  <c r="K96" i="1" s="1"/>
  <c r="L96" i="1" s="1"/>
  <c r="I6" i="11"/>
  <c r="K63" i="1" s="1"/>
  <c r="L63" i="1" s="1"/>
  <c r="I7" i="11"/>
  <c r="I3" i="11"/>
  <c r="M4" i="10"/>
  <c r="M5" i="10"/>
  <c r="D79" i="1" s="1"/>
  <c r="M6" i="10"/>
  <c r="D77" i="1" s="1"/>
  <c r="M7" i="10"/>
  <c r="M3" i="10"/>
  <c r="D113" i="1" s="1"/>
  <c r="I4" i="10"/>
  <c r="K110" i="1" s="1"/>
  <c r="L110" i="1" s="1"/>
  <c r="I5" i="10"/>
  <c r="I6" i="10"/>
  <c r="I7" i="10"/>
  <c r="I3" i="10"/>
  <c r="M4" i="9"/>
  <c r="D104" i="1" s="1"/>
  <c r="M5" i="9"/>
  <c r="D81" i="1" s="1"/>
  <c r="M6" i="9"/>
  <c r="D106" i="1" s="1"/>
  <c r="M7" i="9"/>
  <c r="M3" i="9"/>
  <c r="I4" i="9"/>
  <c r="I5" i="9"/>
  <c r="I6" i="9"/>
  <c r="I7" i="9"/>
  <c r="I3" i="9"/>
  <c r="K105" i="1" s="1"/>
  <c r="L105" i="1" s="1"/>
  <c r="N4" i="8"/>
  <c r="D94" i="1" s="1"/>
  <c r="N5" i="8"/>
  <c r="D37" i="1" s="1"/>
  <c r="N6" i="8"/>
  <c r="N7" i="8"/>
  <c r="N3" i="8"/>
  <c r="J4" i="8"/>
  <c r="J5" i="8"/>
  <c r="J6" i="8"/>
  <c r="K67" i="1" s="1"/>
  <c r="L67" i="1" s="1"/>
  <c r="J7" i="8"/>
  <c r="J3" i="8"/>
  <c r="K101" i="1" s="1"/>
  <c r="L101" i="1" s="1"/>
  <c r="M4" i="7"/>
  <c r="M5" i="7"/>
  <c r="M6" i="7"/>
  <c r="M7" i="7"/>
  <c r="D120" i="1" s="1"/>
  <c r="M3" i="7"/>
  <c r="I4" i="7"/>
  <c r="K117" i="1" s="1"/>
  <c r="L117" i="1" s="1"/>
  <c r="I5" i="7"/>
  <c r="K118" i="1" s="1"/>
  <c r="L118" i="1" s="1"/>
  <c r="I6" i="7"/>
  <c r="I7" i="7"/>
  <c r="I3" i="7"/>
  <c r="M4" i="6"/>
  <c r="M5" i="6"/>
  <c r="D86" i="1" s="1"/>
  <c r="M6" i="6"/>
  <c r="D80" i="1" s="1"/>
  <c r="M7" i="6"/>
  <c r="D95" i="1" s="1"/>
  <c r="M3" i="6"/>
  <c r="I4" i="6"/>
  <c r="K60" i="1" s="1"/>
  <c r="L60" i="1" s="1"/>
  <c r="I5" i="6"/>
  <c r="I6" i="6"/>
  <c r="I7" i="6"/>
  <c r="I3" i="6"/>
  <c r="N7" i="5"/>
  <c r="N6" i="5"/>
  <c r="D54" i="1" s="1"/>
  <c r="N5" i="5"/>
  <c r="D62" i="1" s="1"/>
  <c r="N4" i="5"/>
  <c r="D58" i="1" s="1"/>
  <c r="N3" i="5"/>
  <c r="J4" i="5"/>
  <c r="J5" i="5"/>
  <c r="J6" i="5"/>
  <c r="J7" i="5"/>
  <c r="J3" i="5"/>
  <c r="K35" i="1" s="1"/>
  <c r="L35" i="1" s="1"/>
  <c r="N7" i="4"/>
  <c r="N6" i="4"/>
  <c r="D71" i="1" s="1"/>
  <c r="N5" i="4"/>
  <c r="N4" i="4"/>
  <c r="N3" i="4"/>
  <c r="J4" i="4"/>
  <c r="K107" i="1" s="1"/>
  <c r="L107" i="1" s="1"/>
  <c r="J5" i="4"/>
  <c r="K69" i="1" s="1"/>
  <c r="L69" i="1" s="1"/>
  <c r="J6" i="4"/>
  <c r="J7" i="4"/>
  <c r="J3" i="4"/>
  <c r="K76" i="1" s="1"/>
  <c r="L76" i="1" s="1"/>
  <c r="N6" i="3"/>
  <c r="N5" i="3"/>
  <c r="N3" i="3"/>
  <c r="J5" i="3"/>
  <c r="J6" i="3"/>
  <c r="K66" i="1" s="1"/>
  <c r="L66" i="1" s="1"/>
  <c r="J3" i="3"/>
  <c r="K108" i="1" s="1"/>
  <c r="L108" i="1" s="1"/>
  <c r="N5" i="2"/>
  <c r="D55" i="1" s="1"/>
  <c r="N6" i="2"/>
  <c r="D65" i="1" s="1"/>
  <c r="N7" i="2"/>
  <c r="N3" i="2"/>
  <c r="N8" i="2"/>
  <c r="J5" i="2"/>
  <c r="J6" i="2"/>
  <c r="J7" i="2"/>
  <c r="J3" i="2"/>
  <c r="C21" i="1" l="1"/>
  <c r="C5" i="1"/>
  <c r="C13" i="1"/>
  <c r="P8" i="6"/>
  <c r="K59" i="1"/>
  <c r="L59" i="1" s="1"/>
  <c r="K78" i="1"/>
  <c r="L78" i="1" s="1"/>
  <c r="K113" i="1"/>
  <c r="L113" i="1" s="1"/>
  <c r="C92" i="1"/>
  <c r="C77" i="1"/>
  <c r="C83" i="1"/>
  <c r="C78" i="1"/>
  <c r="C117" i="1"/>
  <c r="D40" i="1"/>
  <c r="K55" i="1"/>
  <c r="L55" i="1" s="1"/>
  <c r="K90" i="1"/>
  <c r="L90" i="1" s="1"/>
  <c r="K104" i="1"/>
  <c r="L104" i="1" s="1"/>
  <c r="K114" i="1"/>
  <c r="L114" i="1" s="1"/>
  <c r="K81" i="1"/>
  <c r="L81" i="1" s="1"/>
  <c r="K94" i="1"/>
  <c r="L94" i="1" s="1"/>
  <c r="D103" i="1"/>
  <c r="K97" i="1"/>
  <c r="L97" i="1" s="1"/>
  <c r="K58" i="1"/>
  <c r="L58" i="1" s="1"/>
  <c r="N8" i="7"/>
  <c r="N8" i="11"/>
  <c r="O8" i="12"/>
  <c r="N8" i="14"/>
  <c r="D43" i="1"/>
  <c r="C66" i="1"/>
  <c r="P8" i="4"/>
  <c r="C7" i="1" s="1"/>
  <c r="K80" i="1"/>
  <c r="L80" i="1" s="1"/>
  <c r="D96" i="1"/>
  <c r="Q8" i="4"/>
  <c r="O8" i="6"/>
  <c r="K79" i="1"/>
  <c r="L79" i="1" s="1"/>
  <c r="D92" i="1"/>
  <c r="N8" i="10"/>
  <c r="C18" i="1" s="1"/>
  <c r="N8" i="12"/>
  <c r="C15" i="1" s="1"/>
  <c r="D90" i="1"/>
  <c r="K61" i="1"/>
  <c r="L61" i="1" s="1"/>
  <c r="D59" i="1"/>
  <c r="D119" i="1"/>
  <c r="K119" i="1"/>
  <c r="L119" i="1" s="1"/>
  <c r="K91" i="1"/>
  <c r="L91" i="1" s="1"/>
  <c r="D100" i="1"/>
  <c r="K102" i="1"/>
  <c r="L102" i="1" s="1"/>
  <c r="D67" i="1"/>
  <c r="D118" i="1"/>
  <c r="D82" i="1"/>
  <c r="C110" i="1"/>
  <c r="O8" i="7"/>
  <c r="O8" i="14"/>
  <c r="O8" i="17"/>
  <c r="C14" i="1" s="1"/>
  <c r="N8" i="19"/>
  <c r="C8" i="1" s="1"/>
  <c r="K56" i="1"/>
  <c r="L56" i="1" s="1"/>
  <c r="D110" i="1"/>
  <c r="K109" i="1"/>
  <c r="L109" i="1" s="1"/>
  <c r="D116" i="1"/>
  <c r="K103" i="1"/>
  <c r="L103" i="1" s="1"/>
  <c r="K82" i="1"/>
  <c r="L82" i="1" s="1"/>
  <c r="K89" i="1"/>
  <c r="L89" i="1" s="1"/>
  <c r="D99" i="1"/>
  <c r="D73" i="1"/>
  <c r="K100" i="1"/>
  <c r="L100" i="1" s="1"/>
  <c r="D101" i="1"/>
  <c r="K54" i="1"/>
  <c r="L54" i="1" s="1"/>
  <c r="K68" i="1"/>
  <c r="L68" i="1" s="1"/>
  <c r="D68" i="1"/>
  <c r="C116" i="1"/>
  <c r="N8" i="9"/>
  <c r="C20" i="1" s="1"/>
  <c r="P8" i="10"/>
  <c r="P8" i="11"/>
  <c r="C52" i="1"/>
  <c r="P8" i="14"/>
  <c r="Q8" i="16"/>
  <c r="O8" i="19"/>
  <c r="N8" i="15"/>
  <c r="C19" i="1" s="1"/>
  <c r="C53" i="1"/>
  <c r="C61" i="1"/>
  <c r="P8" i="15"/>
  <c r="Q8" i="13"/>
  <c r="C17" i="1" s="1"/>
  <c r="K65" i="1"/>
  <c r="L65" i="1" s="1"/>
  <c r="K121" i="1"/>
  <c r="L121" i="1" s="1"/>
  <c r="N8" i="6"/>
  <c r="C9" i="1" s="1"/>
  <c r="D66" i="1"/>
  <c r="K98" i="1"/>
  <c r="L98" i="1" s="1"/>
  <c r="D102" i="1"/>
  <c r="D115" i="1"/>
  <c r="K106" i="1"/>
  <c r="L106" i="1" s="1"/>
  <c r="D57" i="1"/>
  <c r="D75" i="1"/>
  <c r="D91" i="1"/>
  <c r="D60" i="1"/>
  <c r="D36" i="1"/>
  <c r="O8" i="10"/>
  <c r="O8" i="11"/>
  <c r="P8" i="12"/>
  <c r="P8" i="3"/>
  <c r="C16" i="1" s="1"/>
  <c r="D51" i="1"/>
  <c r="D111" i="1"/>
  <c r="K77" i="1"/>
  <c r="L77" i="1" s="1"/>
  <c r="D61" i="1"/>
  <c r="D64" i="1"/>
  <c r="D33" i="1"/>
  <c r="K93" i="1"/>
  <c r="L93" i="1" s="1"/>
  <c r="K122" i="1"/>
  <c r="L122" i="1" s="1"/>
  <c r="D114" i="1"/>
  <c r="D72" i="1"/>
  <c r="K85" i="1"/>
  <c r="L85" i="1" s="1"/>
  <c r="K84" i="1"/>
  <c r="L84" i="1" s="1"/>
  <c r="D105" i="1"/>
  <c r="D89" i="1"/>
  <c r="D83" i="1"/>
  <c r="K75" i="1"/>
  <c r="L75" i="1" s="1"/>
  <c r="D109" i="1"/>
  <c r="D112" i="1"/>
  <c r="D97" i="1"/>
  <c r="D76" i="1"/>
  <c r="D107" i="1"/>
  <c r="P8" i="5"/>
  <c r="C4" i="1" s="1"/>
  <c r="C86" i="1"/>
  <c r="C98" i="1"/>
  <c r="O8" i="9"/>
  <c r="C103" i="1"/>
  <c r="P8" i="19"/>
  <c r="C12" i="1"/>
  <c r="C59" i="1"/>
  <c r="C55" i="1"/>
  <c r="C107" i="1"/>
  <c r="C42" i="1"/>
  <c r="C84" i="1"/>
  <c r="C97" i="1"/>
  <c r="C68" i="1"/>
  <c r="C76" i="1"/>
  <c r="C63" i="1"/>
  <c r="C67" i="1"/>
  <c r="C62" i="1"/>
  <c r="C95" i="1"/>
  <c r="C64" i="1"/>
  <c r="C65" i="1"/>
  <c r="C70" i="1"/>
  <c r="C114" i="1"/>
  <c r="C112" i="1"/>
  <c r="C81" i="1"/>
  <c r="C90" i="1"/>
  <c r="C88" i="1"/>
  <c r="C108" i="1"/>
  <c r="C38" i="1"/>
  <c r="C79" i="1"/>
  <c r="C100" i="1"/>
  <c r="N8" i="17"/>
  <c r="C89" i="1"/>
  <c r="C74" i="1"/>
  <c r="M8" i="11"/>
  <c r="M8" i="14"/>
  <c r="D52" i="1"/>
  <c r="C72" i="1"/>
  <c r="C94" i="1"/>
  <c r="C102" i="1"/>
  <c r="N8" i="8"/>
  <c r="M8" i="6"/>
  <c r="C82" i="1"/>
  <c r="C85" i="1"/>
  <c r="M8" i="19"/>
  <c r="C71" i="1"/>
  <c r="N8" i="4"/>
  <c r="C56" i="1"/>
  <c r="C60" i="1"/>
  <c r="N8" i="18"/>
  <c r="D70" i="1"/>
  <c r="C54" i="1"/>
  <c r="N8" i="5"/>
  <c r="C51" i="1"/>
  <c r="C120" i="1"/>
  <c r="M8" i="7"/>
  <c r="N8" i="16"/>
  <c r="C118" i="1"/>
  <c r="C113" i="1"/>
  <c r="M8" i="10"/>
  <c r="N8" i="13"/>
  <c r="C73" i="1"/>
  <c r="C91" i="1"/>
  <c r="C101" i="1"/>
  <c r="C109" i="1"/>
  <c r="M8" i="15"/>
  <c r="C106" i="1"/>
  <c r="C104" i="1"/>
  <c r="M8" i="9"/>
  <c r="D98" i="1"/>
  <c r="N8" i="20"/>
  <c r="C93" i="1"/>
  <c r="C69" i="1"/>
  <c r="M8" i="12"/>
  <c r="C75" i="1"/>
  <c r="C44" i="1"/>
  <c r="C35" i="1"/>
  <c r="C39" i="1"/>
  <c r="C57" i="1"/>
  <c r="C41" i="1"/>
  <c r="C37" i="1"/>
  <c r="C43" i="1"/>
  <c r="C34" i="1"/>
  <c r="C36" i="1"/>
  <c r="I8" i="15"/>
  <c r="J8" i="17"/>
  <c r="J8" i="8"/>
  <c r="I8" i="19"/>
  <c r="I8" i="6"/>
  <c r="I8" i="14"/>
  <c r="J8" i="18"/>
  <c r="I8" i="7"/>
  <c r="J8" i="16"/>
  <c r="I8" i="10"/>
  <c r="J8" i="13"/>
  <c r="J8" i="20"/>
  <c r="I8" i="9"/>
  <c r="I8" i="11"/>
  <c r="I8" i="12"/>
  <c r="J8" i="4"/>
  <c r="J8" i="5"/>
  <c r="J8" i="3"/>
  <c r="J8" i="2"/>
  <c r="N8" i="3"/>
  <c r="C10" i="1" l="1"/>
  <c r="C11" i="1"/>
  <c r="C22" i="1"/>
  <c r="L8" i="19"/>
  <c r="K8" i="19"/>
  <c r="J8" i="19"/>
  <c r="H8" i="19"/>
  <c r="G8" i="19"/>
  <c r="F8" i="19"/>
  <c r="E8" i="19"/>
  <c r="D8" i="19"/>
  <c r="C8" i="19"/>
  <c r="D6" i="1"/>
  <c r="L8" i="15"/>
  <c r="K8" i="15"/>
  <c r="J8" i="15"/>
  <c r="H8" i="15"/>
  <c r="G8" i="15"/>
  <c r="F8" i="15"/>
  <c r="E8" i="15"/>
  <c r="D8" i="15"/>
  <c r="C8" i="15"/>
  <c r="L8" i="14"/>
  <c r="K8" i="14"/>
  <c r="H20" i="1" s="1"/>
  <c r="J8" i="14"/>
  <c r="H8" i="14"/>
  <c r="G8" i="14"/>
  <c r="F8" i="14"/>
  <c r="E8" i="14"/>
  <c r="D8" i="14"/>
  <c r="C8" i="14"/>
  <c r="L8" i="12"/>
  <c r="K8" i="12"/>
  <c r="J8" i="12"/>
  <c r="H8" i="12"/>
  <c r="G8" i="12"/>
  <c r="F8" i="12"/>
  <c r="E8" i="12"/>
  <c r="D8" i="12"/>
  <c r="C8" i="12"/>
  <c r="L8" i="11"/>
  <c r="K8" i="11"/>
  <c r="J8" i="11"/>
  <c r="H8" i="11"/>
  <c r="G8" i="11"/>
  <c r="F8" i="11"/>
  <c r="E8" i="11"/>
  <c r="D8" i="11"/>
  <c r="C8" i="11"/>
  <c r="L8" i="10"/>
  <c r="K8" i="10"/>
  <c r="J8" i="10"/>
  <c r="H8" i="10"/>
  <c r="G8" i="10"/>
  <c r="F8" i="10"/>
  <c r="E8" i="10"/>
  <c r="D8" i="10"/>
  <c r="C8" i="10"/>
  <c r="L8" i="9"/>
  <c r="K8" i="9"/>
  <c r="J8" i="9"/>
  <c r="H8" i="9"/>
  <c r="G8" i="9"/>
  <c r="F8" i="9"/>
  <c r="E8" i="9"/>
  <c r="D8" i="9"/>
  <c r="C8" i="9"/>
  <c r="L8" i="7"/>
  <c r="K8" i="7"/>
  <c r="J8" i="7"/>
  <c r="H8" i="7"/>
  <c r="G8" i="7"/>
  <c r="F8" i="7"/>
  <c r="E8" i="7"/>
  <c r="D8" i="7"/>
  <c r="C8" i="7"/>
  <c r="L8" i="6"/>
  <c r="K8" i="6"/>
  <c r="J8" i="6"/>
  <c r="H8" i="6"/>
  <c r="G8" i="6"/>
  <c r="F8" i="6"/>
  <c r="E8" i="6"/>
  <c r="D8" i="6"/>
  <c r="C8" i="6"/>
  <c r="I8" i="5"/>
  <c r="H8" i="5"/>
  <c r="G8" i="5"/>
  <c r="M8" i="4"/>
  <c r="L8" i="4"/>
  <c r="K8" i="4"/>
  <c r="H8" i="4"/>
  <c r="G8" i="4"/>
  <c r="F8" i="4"/>
  <c r="E8" i="4"/>
  <c r="D8" i="4"/>
  <c r="H11" i="1" l="1"/>
  <c r="H24" i="1"/>
  <c r="H19" i="1"/>
  <c r="H22" i="1"/>
  <c r="H21" i="1"/>
  <c r="H13" i="1"/>
  <c r="H10" i="1"/>
  <c r="H9" i="1"/>
  <c r="H5" i="1"/>
  <c r="D11" i="1"/>
  <c r="D9" i="1"/>
  <c r="D18" i="1"/>
  <c r="D5" i="1"/>
  <c r="D21" i="1"/>
  <c r="D22" i="1"/>
  <c r="D15" i="1"/>
  <c r="D14" i="1"/>
  <c r="D17" i="1"/>
  <c r="D20" i="1"/>
  <c r="D13" i="1"/>
  <c r="D19" i="1"/>
  <c r="D16" i="1"/>
  <c r="D8" i="1"/>
  <c r="D12" i="1"/>
  <c r="D10" i="1"/>
  <c r="D4" i="1"/>
  <c r="I8" i="4"/>
  <c r="D7" i="1" s="1"/>
</calcChain>
</file>

<file path=xl/sharedStrings.xml><?xml version="1.0" encoding="utf-8"?>
<sst xmlns="http://schemas.openxmlformats.org/spreadsheetml/2006/main" count="854" uniqueCount="181">
  <si>
    <t>Platz</t>
  </si>
  <si>
    <t>Team</t>
  </si>
  <si>
    <t>Gesamt</t>
  </si>
  <si>
    <t>Unicredit Bank Austria 1</t>
  </si>
  <si>
    <t>Unicredit Bank Austria 2</t>
  </si>
  <si>
    <t>Raiffeisen Zentralbank Österreich AG</t>
  </si>
  <si>
    <t>ESV-OeNB 1</t>
  </si>
  <si>
    <t>ESV-OeNB 2</t>
  </si>
  <si>
    <t>AIB Bank/ Ireland Leinster</t>
  </si>
  <si>
    <t>AIB Bank/ Ireland Munster</t>
  </si>
  <si>
    <t>Meinl Bank</t>
  </si>
  <si>
    <t>Danske Bank</t>
  </si>
  <si>
    <t>B.CA Popolare Milano 1</t>
  </si>
  <si>
    <t>B.CA Popolare Milano 2</t>
  </si>
  <si>
    <t>ING 1</t>
  </si>
  <si>
    <t>ING 2</t>
  </si>
  <si>
    <t>Agoal-Intesa Sanpaolo 1</t>
  </si>
  <si>
    <t>Agoal-Intesa Sanpaolo 2</t>
  </si>
  <si>
    <t>BPCE 1</t>
  </si>
  <si>
    <t>BPCE 2</t>
  </si>
  <si>
    <t>Spieler</t>
  </si>
  <si>
    <t>Spiel 1</t>
  </si>
  <si>
    <t>Spiel 2</t>
  </si>
  <si>
    <t>Spiel 3</t>
  </si>
  <si>
    <t>Spiel 4</t>
  </si>
  <si>
    <t>Spiel 5</t>
  </si>
  <si>
    <t>Spiel 6</t>
  </si>
  <si>
    <t>Pfeifer Sabine</t>
  </si>
  <si>
    <t>Pfeifer Martin</t>
  </si>
  <si>
    <t>Fiala Walter</t>
  </si>
  <si>
    <t>Kiesswetter Andreas</t>
  </si>
  <si>
    <t>Spiel 7</t>
  </si>
  <si>
    <t>Spiel 8</t>
  </si>
  <si>
    <t>Spiel 9</t>
  </si>
  <si>
    <t>Schnitt Damen</t>
  </si>
  <si>
    <t>Name</t>
  </si>
  <si>
    <t>Pin</t>
  </si>
  <si>
    <t>Schnitt</t>
  </si>
  <si>
    <t>Faulhaber Peter</t>
  </si>
  <si>
    <t>Kupec Isabella</t>
  </si>
  <si>
    <t>Klika Hans</t>
  </si>
  <si>
    <t>Faulhaber Inge</t>
  </si>
  <si>
    <t>Seyffertitz Stephan</t>
  </si>
  <si>
    <t>Pattermann Raimund</t>
  </si>
  <si>
    <t>Spiess Josef</t>
  </si>
  <si>
    <t>Muhr Dominik</t>
  </si>
  <si>
    <t>Gemeinböck Georg</t>
  </si>
  <si>
    <t>Pattermann Christine</t>
  </si>
  <si>
    <t>Gross Ivonne</t>
  </si>
  <si>
    <t>Hahn Daniel</t>
  </si>
  <si>
    <t>Weiss Günter</t>
  </si>
  <si>
    <t>Gross Thomas</t>
  </si>
  <si>
    <t>Baumgartner Mario</t>
  </si>
  <si>
    <t>Pollak Felix</t>
  </si>
  <si>
    <t>Pfeiffer Gerhard</t>
  </si>
  <si>
    <t>Kohout Walter</t>
  </si>
  <si>
    <t>Hofbauer Rudolf</t>
  </si>
  <si>
    <t>Geppert Wolfgang</t>
  </si>
  <si>
    <t>Lang Philip</t>
  </si>
  <si>
    <t>Arztmann Wolfgang</t>
  </si>
  <si>
    <t>Posset Jorit</t>
  </si>
  <si>
    <t>Carey Ger</t>
  </si>
  <si>
    <t>Hancock Jim</t>
  </si>
  <si>
    <t>Watts Theresa</t>
  </si>
  <si>
    <t>Watts Philip</t>
  </si>
  <si>
    <t>Mansfield Marie</t>
  </si>
  <si>
    <t>Rafferty Liam</t>
  </si>
  <si>
    <t>Lowther Stuart</t>
  </si>
  <si>
    <t>Monks Frank</t>
  </si>
  <si>
    <t>Wallis Maurice</t>
  </si>
  <si>
    <t>Donagh Jim</t>
  </si>
  <si>
    <t>Lyons Philip</t>
  </si>
  <si>
    <t>Brady Tom</t>
  </si>
  <si>
    <t>Bergin Ray</t>
  </si>
  <si>
    <t>McGoern Joe</t>
  </si>
  <si>
    <t>Dalessandro Luca</t>
  </si>
  <si>
    <t>Ancona Lorenzo</t>
  </si>
  <si>
    <t>Notarnicola Gianpiero</t>
  </si>
  <si>
    <t>Gaeta Giovanni</t>
  </si>
  <si>
    <t>Zamboni Andrea</t>
  </si>
  <si>
    <t>Gaeta Riccardo</t>
  </si>
  <si>
    <t>Saracino Modesto</t>
  </si>
  <si>
    <t>Dalessandro Lorenzo</t>
  </si>
  <si>
    <t>Balossi Stafano</t>
  </si>
  <si>
    <t>Damas Jean-Phillipe</t>
  </si>
  <si>
    <t>Lemazurier Annie</t>
  </si>
  <si>
    <t>Lesne Erick</t>
  </si>
  <si>
    <t>Levesque Bernard</t>
  </si>
  <si>
    <t>Dubreuil Claudette</t>
  </si>
  <si>
    <t>Boucher Phillipe</t>
  </si>
  <si>
    <t>Schwal Antoine</t>
  </si>
  <si>
    <t>Lecarpentier Denis</t>
  </si>
  <si>
    <t>Mennelet Benoit</t>
  </si>
  <si>
    <t>Sacton Michel</t>
  </si>
  <si>
    <t>Chim Denis</t>
  </si>
  <si>
    <t>Batsle Stephane</t>
  </si>
  <si>
    <t>Brosens Dominique</t>
  </si>
  <si>
    <t>Lenclu Nadine</t>
  </si>
  <si>
    <t>Mouffe Benoit</t>
  </si>
  <si>
    <t>Guy Nolf</t>
  </si>
  <si>
    <t>Molino Franco</t>
  </si>
  <si>
    <t>Segalla Roberta</t>
  </si>
  <si>
    <t>Sestino Maurizio</t>
  </si>
  <si>
    <t>Caselli Gianluca</t>
  </si>
  <si>
    <t>Frontini Emanuele</t>
  </si>
  <si>
    <t>Pace Ilaria</t>
  </si>
  <si>
    <t>De Paris Marco</t>
  </si>
  <si>
    <t>Repetti Massimo</t>
  </si>
  <si>
    <t>Plannier Pierre</t>
  </si>
  <si>
    <t>Bocherel Pascal</t>
  </si>
  <si>
    <t>Cantrel Alain</t>
  </si>
  <si>
    <t>Cantrel Yves</t>
  </si>
  <si>
    <t>Angeli Patricia</t>
  </si>
  <si>
    <t>De Vries Christine</t>
  </si>
  <si>
    <t>Tilliette Pierre</t>
  </si>
  <si>
    <t>Beguin Sylvain</t>
  </si>
  <si>
    <t xml:space="preserve"> Credit Agricole 1</t>
  </si>
  <si>
    <t>Credit Agricole 2</t>
  </si>
  <si>
    <t>Schnitt Herren</t>
  </si>
  <si>
    <t>Spiel</t>
  </si>
  <si>
    <t>O`Gorman Maurice</t>
  </si>
  <si>
    <t>D´Antuono Leo</t>
  </si>
  <si>
    <t>16th European Bowling Bank Challenge</t>
  </si>
  <si>
    <t>Barborka Martin</t>
  </si>
  <si>
    <t>Plate Group</t>
  </si>
  <si>
    <t>Challenge Group</t>
  </si>
  <si>
    <t>Challenge Group 1</t>
  </si>
  <si>
    <t>Bonus</t>
  </si>
  <si>
    <t>Challenge Group 2</t>
  </si>
  <si>
    <t>Plate Group 2</t>
  </si>
  <si>
    <t>Plate Group 1</t>
  </si>
  <si>
    <t>Gesamt+Bonus</t>
  </si>
  <si>
    <t>Wallner Roman</t>
  </si>
  <si>
    <t>Rutka Florian</t>
  </si>
  <si>
    <t>BPM 2</t>
  </si>
  <si>
    <t>Credit Agricole 1</t>
  </si>
  <si>
    <t>Agoal 2</t>
  </si>
  <si>
    <t>Serie 1</t>
  </si>
  <si>
    <t>Serie 2</t>
  </si>
  <si>
    <t>Serie 3</t>
  </si>
  <si>
    <t>HDC</t>
  </si>
  <si>
    <t>Brandolini Massimo</t>
  </si>
  <si>
    <t>Total</t>
  </si>
  <si>
    <t>AIB Bank Leinster</t>
  </si>
  <si>
    <t>ESV - OeNB 1</t>
  </si>
  <si>
    <t>AIB Bank Munster</t>
  </si>
  <si>
    <t>Raiffeisen Zentralbank Österreich</t>
  </si>
  <si>
    <t>Team High Serie</t>
  </si>
  <si>
    <t>Team High Game</t>
  </si>
  <si>
    <t xml:space="preserve">Men Average </t>
  </si>
  <si>
    <t>Men High Serie</t>
  </si>
  <si>
    <t>Gross Thomas  Meinl Bank</t>
  </si>
  <si>
    <t>Barborka Martin  Unicredit Bank 1</t>
  </si>
  <si>
    <t>Men High Game</t>
  </si>
  <si>
    <t>Boucher Phillipe  Credit Agricole 2</t>
  </si>
  <si>
    <t xml:space="preserve">Women Average </t>
  </si>
  <si>
    <t>Gross Ivonne  Meinl Bank</t>
  </si>
  <si>
    <t>Women High Serie</t>
  </si>
  <si>
    <t>De Vries Christine  BPCE 2</t>
  </si>
  <si>
    <t>Women High Game</t>
  </si>
  <si>
    <t>Pace Ilaria    Agoal 2</t>
  </si>
  <si>
    <t>Repetti Massimo  Agoal 1</t>
  </si>
  <si>
    <t>Spiel 10</t>
  </si>
  <si>
    <t>Spiel 11</t>
  </si>
  <si>
    <t>Spiel 12</t>
  </si>
  <si>
    <t>Balossi Stefano</t>
  </si>
  <si>
    <t>Spiel 13</t>
  </si>
  <si>
    <t>1.Platz</t>
  </si>
  <si>
    <t>2.Platz</t>
  </si>
  <si>
    <t>3.Platz</t>
  </si>
  <si>
    <t>Unicredit Bank Austria 1     726</t>
  </si>
  <si>
    <t>Meinl Bank   925</t>
  </si>
  <si>
    <t>Agoal 2  753</t>
  </si>
  <si>
    <t>BPCE 2   738</t>
  </si>
  <si>
    <t>AIB Bank Munster  649</t>
  </si>
  <si>
    <t>ING 1   720</t>
  </si>
  <si>
    <t>Final Challenge</t>
  </si>
  <si>
    <t>Meinl Bank AG</t>
  </si>
  <si>
    <t>Player</t>
  </si>
  <si>
    <t>Final Plate</t>
  </si>
  <si>
    <t>Daloisio Valerio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</si>
</sst>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0" xfId="0" applyBorder="1" applyAlignment="1"/>
    <xf numFmtId="2" fontId="0" fillId="0" borderId="12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" xfId="0" applyFont="1" applyBorder="1" applyAlignment="1"/>
    <xf numFmtId="0" fontId="3" fillId="0" borderId="20" xfId="0" applyFont="1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0" fontId="0" fillId="3" borderId="0" xfId="0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4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6" fillId="0" borderId="25" xfId="0" applyFont="1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4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24" xfId="0" applyBorder="1"/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/>
    <xf numFmtId="0" fontId="0" fillId="0" borderId="31" xfId="0" applyBorder="1"/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21" xfId="0" applyBorder="1" applyAlignment="1"/>
    <xf numFmtId="0" fontId="6" fillId="0" borderId="2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20" xfId="0" applyBorder="1" applyAlignment="1"/>
    <xf numFmtId="0" fontId="6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6" xfId="0" applyFont="1" applyBorder="1" applyAlignment="1"/>
    <xf numFmtId="0" fontId="11" fillId="0" borderId="20" xfId="0" applyFont="1" applyBorder="1" applyAlignment="1"/>
    <xf numFmtId="0" fontId="11" fillId="0" borderId="7" xfId="0" applyFont="1" applyBorder="1" applyAlignment="1"/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/>
    <xf numFmtId="0" fontId="0" fillId="0" borderId="10" xfId="0" applyBorder="1"/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20" xfId="0" applyFont="1" applyBorder="1" applyAlignment="1"/>
    <xf numFmtId="0" fontId="3" fillId="0" borderId="7" xfId="0" applyFont="1" applyBorder="1" applyAlignment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Y135"/>
  <sheetViews>
    <sheetView tabSelected="1" zoomScale="60" zoomScaleNormal="60" workbookViewId="0">
      <selection activeCell="P86" sqref="P86"/>
    </sheetView>
  </sheetViews>
  <sheetFormatPr defaultColWidth="11.5546875" defaultRowHeight="14.4" x14ac:dyDescent="0.3"/>
  <cols>
    <col min="1" max="1" width="8.6640625" customWidth="1"/>
    <col min="2" max="2" width="35.6640625" customWidth="1"/>
    <col min="3" max="3" width="17.6640625" customWidth="1"/>
    <col min="4" max="4" width="15.6640625" customWidth="1"/>
    <col min="5" max="5" width="11.109375" customWidth="1"/>
    <col min="6" max="6" width="15.6640625" customWidth="1"/>
    <col min="7" max="7" width="48.6640625" customWidth="1"/>
    <col min="8" max="8" width="15.6640625" customWidth="1"/>
    <col min="9" max="9" width="10.6640625" customWidth="1"/>
    <col min="10" max="10" width="40.6640625" customWidth="1"/>
    <col min="11" max="12" width="10.6640625" customWidth="1"/>
    <col min="13" max="13" width="15.6640625" customWidth="1"/>
    <col min="14" max="14" width="22.44140625" customWidth="1"/>
    <col min="15" max="15" width="25.109375" customWidth="1"/>
    <col min="16" max="16" width="9" customWidth="1"/>
    <col min="17" max="17" width="14.6640625" customWidth="1"/>
    <col min="18" max="18" width="15" customWidth="1"/>
    <col min="23" max="23" width="6.6640625" customWidth="1"/>
  </cols>
  <sheetData>
    <row r="1" spans="1:25" ht="15" customHeight="1" x14ac:dyDescent="0.3">
      <c r="A1" s="126" t="s">
        <v>122</v>
      </c>
      <c r="B1" s="149"/>
      <c r="C1" s="149"/>
      <c r="D1" s="150"/>
      <c r="E1" s="64"/>
      <c r="F1" s="126" t="s">
        <v>122</v>
      </c>
      <c r="G1" s="140"/>
      <c r="H1" s="141"/>
      <c r="I1" s="126" t="s">
        <v>122</v>
      </c>
      <c r="J1" s="118"/>
      <c r="K1" s="118"/>
      <c r="L1" s="118"/>
      <c r="M1" s="127"/>
      <c r="N1" s="36"/>
      <c r="O1" s="36"/>
      <c r="P1" s="36"/>
      <c r="Q1" s="32"/>
      <c r="R1" s="29"/>
      <c r="S1" s="29"/>
      <c r="T1" s="29"/>
      <c r="U1" s="29"/>
      <c r="V1" s="29"/>
      <c r="W1" s="29"/>
      <c r="X1" s="29"/>
      <c r="Y1" s="36"/>
    </row>
    <row r="2" spans="1:25" ht="15" customHeight="1" thickBot="1" x14ac:dyDescent="0.6">
      <c r="A2" s="151"/>
      <c r="B2" s="152"/>
      <c r="C2" s="152"/>
      <c r="D2" s="153"/>
      <c r="E2" s="65"/>
      <c r="F2" s="142"/>
      <c r="G2" s="143"/>
      <c r="H2" s="144"/>
      <c r="I2" s="128"/>
      <c r="J2" s="119"/>
      <c r="K2" s="119"/>
      <c r="L2" s="119"/>
      <c r="M2" s="129"/>
      <c r="N2" s="36"/>
      <c r="O2" s="36"/>
      <c r="P2" s="36"/>
      <c r="Q2" s="32"/>
      <c r="R2" s="29"/>
      <c r="S2" s="29"/>
      <c r="T2" s="29"/>
      <c r="U2" s="29"/>
      <c r="V2" s="29"/>
      <c r="W2" s="29"/>
      <c r="X2" s="29"/>
      <c r="Y2" s="36"/>
    </row>
    <row r="3" spans="1:25" ht="30" customHeight="1" thickBot="1" x14ac:dyDescent="0.5">
      <c r="A3" s="15" t="s">
        <v>0</v>
      </c>
      <c r="B3" s="20" t="s">
        <v>1</v>
      </c>
      <c r="C3" s="20" t="s">
        <v>2</v>
      </c>
      <c r="D3" s="15" t="s">
        <v>119</v>
      </c>
      <c r="E3" s="67"/>
      <c r="F3" s="137" t="s">
        <v>124</v>
      </c>
      <c r="G3" s="114"/>
      <c r="H3" s="115"/>
      <c r="I3" s="137" t="s">
        <v>126</v>
      </c>
      <c r="J3" s="145"/>
      <c r="K3" s="145"/>
      <c r="L3" s="145"/>
      <c r="M3" s="146"/>
      <c r="N3" s="38"/>
      <c r="O3" s="39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30" customHeight="1" thickBot="1" x14ac:dyDescent="0.35">
      <c r="A4" s="16">
        <v>1</v>
      </c>
      <c r="B4" s="22" t="s">
        <v>10</v>
      </c>
      <c r="C4" s="22">
        <f>MAX('Meinl Bank'!O8,'Meinl Bank'!P8,'Meinl Bank'!Q8)</f>
        <v>2714</v>
      </c>
      <c r="D4" s="28">
        <f>MAX('Meinl Bank'!$D$8:$D$9,'Meinl Bank'!$E$8:$E$9,'Meinl Bank'!$F$8:$F$9,'Meinl Bank'!$G$8:$G$9,'Meinl Bank'!$H$8:$H$9,'Meinl Bank'!$I$8:$I$9,'Meinl Bank'!$K$8:$K$9,'Meinl Bank'!$L$8:$L$9,'Meinl Bank'!$M$8:$M$9)</f>
        <v>931</v>
      </c>
      <c r="E4" s="63"/>
      <c r="F4" s="15" t="s">
        <v>0</v>
      </c>
      <c r="G4" s="20" t="s">
        <v>1</v>
      </c>
      <c r="H4" s="15" t="s">
        <v>2</v>
      </c>
      <c r="I4" s="15" t="s">
        <v>0</v>
      </c>
      <c r="J4" s="15" t="s">
        <v>1</v>
      </c>
      <c r="K4" s="15" t="s">
        <v>2</v>
      </c>
      <c r="L4" s="15" t="s">
        <v>127</v>
      </c>
      <c r="M4" s="12" t="s">
        <v>131</v>
      </c>
    </row>
    <row r="5" spans="1:25" ht="30" customHeight="1" x14ac:dyDescent="0.3">
      <c r="A5" s="17">
        <v>2</v>
      </c>
      <c r="B5" s="21" t="s">
        <v>3</v>
      </c>
      <c r="C5" s="21">
        <f>MAX('Unicredit 1'!O8,'Unicredit 1'!P8,'Unicredit 1'!Q8)</f>
        <v>2611</v>
      </c>
      <c r="D5" s="17">
        <f>MAX('Unicredit 1'!$D$8:$D$9,'Unicredit 1'!$E$8:$E$9,'Unicredit 1'!$F$8:$F$9,'Unicredit 1'!$G$8:$G$9,'Unicredit 1'!$H$8:$H$9,'Unicredit 1'!$I$8:$I$9,'Unicredit 1'!$K$8:$K$9,'Unicredit 1'!$L$8:$L$9,'Unicredit 1'!$M$8:$M$9)</f>
        <v>902</v>
      </c>
      <c r="E5" s="63"/>
      <c r="F5" s="16">
        <v>11</v>
      </c>
      <c r="G5" s="21" t="s">
        <v>13</v>
      </c>
      <c r="H5" s="16">
        <f>2133+'BPM 2'!$J$8+'BPM 2'!$K$8+'BPM 2'!$L$8</f>
        <v>4286</v>
      </c>
      <c r="I5" s="16">
        <v>1</v>
      </c>
      <c r="J5" s="16" t="s">
        <v>10</v>
      </c>
      <c r="K5" s="16">
        <f>'Meinl Bank'!$U$3+'Meinl Bank'!$U$4+'Meinl Bank'!$U$5+'Meinl Bank'!$U$6</f>
        <v>2702</v>
      </c>
      <c r="L5" s="16">
        <v>240</v>
      </c>
      <c r="M5" s="79">
        <f>K5+L5</f>
        <v>2942</v>
      </c>
    </row>
    <row r="6" spans="1:25" ht="30" customHeight="1" x14ac:dyDescent="0.3">
      <c r="A6" s="17">
        <v>3</v>
      </c>
      <c r="B6" s="21" t="s">
        <v>17</v>
      </c>
      <c r="C6" s="21">
        <f>MAX('Agoal 2'!O8,'Agoal 2'!P8,'Agoal 2'!Q8)</f>
        <v>2563</v>
      </c>
      <c r="D6" s="17">
        <f>MAX('Agoal 2'!$D$8:$D$9,'Agoal 2'!$E$8:$E$9,'Agoal 2'!$F$8:$F$9,'Agoal 2'!$G$8:$G$9,'Agoal 2'!$H$8:$H$9,'Agoal 2'!$I$8:$I$9,'Agoal 2'!$K$8:$K$9,'Agoal 2'!$L$8:$L$9,'Agoal 2'!$M$8:$M$9)</f>
        <v>899</v>
      </c>
      <c r="E6" s="63"/>
      <c r="F6" s="17">
        <v>12</v>
      </c>
      <c r="G6" s="21" t="s">
        <v>19</v>
      </c>
      <c r="H6" s="17">
        <f>2111+'BPCE 2'!$K$8+'BPCE 2'!$L$8+'BPCE 2'!$M$8</f>
        <v>4250</v>
      </c>
      <c r="I6" s="17">
        <v>2</v>
      </c>
      <c r="J6" s="17" t="s">
        <v>146</v>
      </c>
      <c r="K6" s="17">
        <f>Raiffeisen!$U$3+Raiffeisen!$U$4+Raiffeisen!$U$5+Raiffeisen!$U$6</f>
        <v>2416</v>
      </c>
      <c r="L6" s="17">
        <v>160</v>
      </c>
      <c r="M6" s="80">
        <f>K6+L6</f>
        <v>2576</v>
      </c>
    </row>
    <row r="7" spans="1:25" ht="30" customHeight="1" x14ac:dyDescent="0.3">
      <c r="A7" s="17">
        <v>4</v>
      </c>
      <c r="B7" s="58" t="s">
        <v>5</v>
      </c>
      <c r="C7" s="21">
        <f>MAX(Raiffeisen!O8,Raiffeisen!P8,Raiffeisen!Q8)</f>
        <v>2359</v>
      </c>
      <c r="D7" s="17">
        <f>MAX(Raiffeisen!$D$8,Raiffeisen!$E$8,Raiffeisen!$F$8,Raiffeisen!$G$8,Raiffeisen!$H$8,Raiffeisen!$I$8,Raiffeisen!$K$8,Raiffeisen!$L$8,Raiffeisen!$M$8)</f>
        <v>833</v>
      </c>
      <c r="E7" s="63"/>
      <c r="F7" s="17">
        <v>13</v>
      </c>
      <c r="G7" s="21" t="s">
        <v>116</v>
      </c>
      <c r="H7" s="17">
        <f>2087+'Credit Agricole 1'!$K$8+'Credit Agricole 1'!$L$8+'Credit Agricole 1'!$M$8</f>
        <v>4169</v>
      </c>
      <c r="I7" s="17">
        <v>3</v>
      </c>
      <c r="J7" s="17" t="s">
        <v>117</v>
      </c>
      <c r="K7" s="17">
        <f>'Credit Agricole 2'!$T$3+'Credit Agricole 2'!$T$4+'Credit Agricole 2'!$T$5+'Credit Agricole 2'!$T$6</f>
        <v>2271</v>
      </c>
      <c r="L7" s="17">
        <v>80</v>
      </c>
      <c r="M7" s="80">
        <f>K7+L7</f>
        <v>2351</v>
      </c>
    </row>
    <row r="8" spans="1:25" ht="30" customHeight="1" thickBot="1" x14ac:dyDescent="0.35">
      <c r="A8" s="17">
        <v>5</v>
      </c>
      <c r="B8" s="21" t="s">
        <v>18</v>
      </c>
      <c r="C8" s="21">
        <f>MAX('BPCE 1'!N8,'BPCE 1'!O8,'BPCE 1'!P8)</f>
        <v>2345</v>
      </c>
      <c r="D8" s="17">
        <f>MAX('BPCE 1'!$C$8:$C$9,'BPCE 1'!$D$8:$D$9,'BPCE 1'!$E$8:$E$9,'BPCE 1'!$F$8:$F$9,'BPCE 1'!$G$8:$G$9,'BPCE 1'!$H$8:$H$9,'BPCE 1'!$J$8:$J$9,'BPCE 1'!$K$8:$K$9,'BPCE 1'!$L$8:$L$9)</f>
        <v>865</v>
      </c>
      <c r="E8" s="63"/>
      <c r="F8" s="17">
        <v>14</v>
      </c>
      <c r="G8" s="21" t="s">
        <v>4</v>
      </c>
      <c r="H8" s="17">
        <f>2032+'Unicredit 2'!$K$8+'Unicredit 2'!$L$8+'Unicredit 2'!$M$8</f>
        <v>4139</v>
      </c>
      <c r="I8" s="23">
        <v>4</v>
      </c>
      <c r="J8" s="55" t="s">
        <v>143</v>
      </c>
      <c r="K8" s="55">
        <f>'AIB Leinster'!$U$3+'AIB Leinster'!$U$4+'AIB Leinster'!$U$5+'AIB Leinster'!$U$6</f>
        <v>2100</v>
      </c>
      <c r="L8" s="55">
        <v>0</v>
      </c>
      <c r="M8" s="81">
        <f>K8+L8</f>
        <v>2100</v>
      </c>
    </row>
    <row r="9" spans="1:25" ht="30" customHeight="1" thickBot="1" x14ac:dyDescent="0.35">
      <c r="A9" s="17">
        <v>6</v>
      </c>
      <c r="B9" s="21" t="s">
        <v>6</v>
      </c>
      <c r="C9" s="21">
        <f>MAX('OeNB 1'!N8,'OeNB 1'!O8,'OeNB 1'!P8)</f>
        <v>2332</v>
      </c>
      <c r="D9" s="17">
        <f>MAX('OeNB 1'!$C$8:$C$9,'OeNB 1'!$D$8:$D$9,'OeNB 1'!$E$8:$E$9,'OeNB 1'!$F$8:$F$9,'OeNB 1'!$G$8:$G$9,'OeNB 1'!$H$8:$H$9,'OeNB 1'!$J$8:$J$9,'OeNB 1'!$K$8:$K$9,'OeNB 1'!$L$8:$L$9)</f>
        <v>824</v>
      </c>
      <c r="E9" s="63"/>
      <c r="F9" s="17">
        <v>15</v>
      </c>
      <c r="G9" s="21" t="s">
        <v>14</v>
      </c>
      <c r="H9" s="17">
        <f>2025+'ING 1'!$J$8+'ING 1'!$K$8+'ING 1'!$L$8</f>
        <v>3979</v>
      </c>
      <c r="I9" s="147" t="s">
        <v>128</v>
      </c>
      <c r="J9" s="148"/>
      <c r="K9" s="148"/>
      <c r="L9" s="148"/>
      <c r="M9" s="148"/>
    </row>
    <row r="10" spans="1:25" ht="30" customHeight="1" thickBot="1" x14ac:dyDescent="0.35">
      <c r="A10" s="17">
        <v>7</v>
      </c>
      <c r="B10" s="21" t="s">
        <v>12</v>
      </c>
      <c r="C10" s="21">
        <f>MAX('BPM 1'!N8,'BPM 1'!O8,'BPM 1'!P8)</f>
        <v>2332</v>
      </c>
      <c r="D10" s="17">
        <f>MAX('BPM 1'!$C$8:$C$9,'BPM 1'!$D$8:$D$9,'BPM 1'!$E$8:$E$9,'BPM 1'!$F$8:$F$9,'BPM 1'!$G$8:$G$9,'BPM 1'!$H$8:$H$9,'BPM 1'!$J$8:$J$9,'BPM 1'!$K$8:$K$9,'BPM 1'!$L$8:$L$9)</f>
        <v>786</v>
      </c>
      <c r="E10" s="63"/>
      <c r="F10" s="17">
        <v>16</v>
      </c>
      <c r="G10" s="21" t="s">
        <v>11</v>
      </c>
      <c r="H10" s="17">
        <f>1995+'Danske Bank'!$J$8+'Danske Bank'!$K$8+'Danske Bank'!$L$8</f>
        <v>3938</v>
      </c>
      <c r="I10" s="56" t="s">
        <v>0</v>
      </c>
      <c r="J10" s="56" t="s">
        <v>1</v>
      </c>
      <c r="K10" s="56" t="s">
        <v>2</v>
      </c>
      <c r="L10" s="56" t="s">
        <v>127</v>
      </c>
      <c r="M10" s="11" t="s">
        <v>131</v>
      </c>
    </row>
    <row r="11" spans="1:25" ht="30" customHeight="1" x14ac:dyDescent="0.3">
      <c r="A11" s="17">
        <v>8</v>
      </c>
      <c r="B11" s="21" t="s">
        <v>117</v>
      </c>
      <c r="C11" s="21">
        <f>MAX('Credit Agricole 2'!N8,'Credit Agricole 2'!O8,'Credit Agricole 2'!P8)</f>
        <v>2330</v>
      </c>
      <c r="D11" s="17">
        <f>MAX('Credit Agricole 2'!$C$8:$C$9,'Credit Agricole 2'!$D$8:$D$9,'Credit Agricole 2'!$E$8:$E$9,'Credit Agricole 2'!$F$8:$F$9,'Credit Agricole 2'!$G$8:$G$9,'Credit Agricole 2'!$H$8:$H$9,'Credit Agricole 2'!$J$8:$J$9,'Credit Agricole 2'!$K$8:$K$9,'Credit Agricole 2'!$L$8:$L$9)</f>
        <v>901</v>
      </c>
      <c r="E11" s="63"/>
      <c r="F11" s="17">
        <v>17</v>
      </c>
      <c r="G11" s="21" t="s">
        <v>9</v>
      </c>
      <c r="H11" s="17">
        <f>1939+'AIB Munster'!$J$8+'AIB Munster'!$K$8+'AIB Munster'!$L$8</f>
        <v>3843</v>
      </c>
      <c r="I11" s="16">
        <v>1</v>
      </c>
      <c r="J11" s="16" t="s">
        <v>136</v>
      </c>
      <c r="K11" s="16">
        <f>'Agoal 2'!$U$3+'Agoal 2'!$U$4+'Agoal 2'!$U$5+'Agoal 2'!$U$6</f>
        <v>2574</v>
      </c>
      <c r="L11" s="16">
        <v>240</v>
      </c>
      <c r="M11" s="79">
        <f>K11+L11</f>
        <v>2814</v>
      </c>
    </row>
    <row r="12" spans="1:25" ht="30" customHeight="1" x14ac:dyDescent="0.3">
      <c r="A12" s="17">
        <v>9</v>
      </c>
      <c r="B12" s="21" t="s">
        <v>19</v>
      </c>
      <c r="C12" s="21">
        <f>MAX('BPCE 2'!O8,'BPCE 2'!P8,'BPCE 2'!Q8)</f>
        <v>2276</v>
      </c>
      <c r="D12" s="17">
        <f>MAX('BPCE 2'!$D$8:$D$9,'BPCE 2'!$E$8:$E$9,'BPCE 2'!$F$8:$F$9,'BPCE 2'!$G$8:$G$9,'BPCE 2'!$H$8:$H$9,'BPCE 2'!$I$8:$I$9,'BPCE 2'!$K$8:$K$9,'BPCE 2'!$L$8:$L$9,'BPCE 2'!$M$8:$M$9)</f>
        <v>781</v>
      </c>
      <c r="E12" s="63"/>
      <c r="F12" s="17">
        <v>18</v>
      </c>
      <c r="G12" s="21" t="s">
        <v>15</v>
      </c>
      <c r="H12" s="17">
        <f>1510+'ING 2'!$K$8+'ING 2'!$L$8+'ING 2'!$M$8</f>
        <v>3038</v>
      </c>
      <c r="I12" s="17">
        <v>2</v>
      </c>
      <c r="J12" s="17" t="s">
        <v>3</v>
      </c>
      <c r="K12" s="17">
        <f>'Unicredit 1'!$U$3+'Unicredit 1'!$U$4+'Unicredit 1'!$U$5+'Unicredit 1'!$U$6</f>
        <v>2500</v>
      </c>
      <c r="L12" s="17">
        <v>160</v>
      </c>
      <c r="M12" s="80">
        <f>K12+L12</f>
        <v>2660</v>
      </c>
    </row>
    <row r="13" spans="1:25" ht="30" customHeight="1" thickBot="1" x14ac:dyDescent="0.35">
      <c r="A13" s="17">
        <v>10</v>
      </c>
      <c r="B13" s="21" t="s">
        <v>8</v>
      </c>
      <c r="C13" s="21">
        <f>MAX('AIB Leinster'!O8,'AIB Leinster'!P8,'AIB Leinster'!Q8)</f>
        <v>2243</v>
      </c>
      <c r="D13" s="17">
        <f>MAX('AIB Leinster'!$D$8:$D$9,'AIB Leinster'!$E$8:$E$9,'AIB Leinster'!$F$8:$F$9,'AIB Leinster'!$G$8:$G$9,'AIB Leinster'!$H$8:$H$9,'AIB Leinster'!$I$8:$I$9,'AIB Leinster'!$K$8:$K$9,'AIB Leinster'!$L$8:$L$9,'AIB Leinster'!$M$8:$M$9)</f>
        <v>811</v>
      </c>
      <c r="E13" s="63"/>
      <c r="F13" s="18">
        <v>19</v>
      </c>
      <c r="G13" s="33" t="s">
        <v>7</v>
      </c>
      <c r="H13" s="18">
        <f>1485+'OeNB 2'!$J$8+'OeNB 2'!$K$8+'OeNB 2'!$L$8</f>
        <v>2830</v>
      </c>
      <c r="I13" s="17">
        <v>3</v>
      </c>
      <c r="J13" s="17" t="s">
        <v>18</v>
      </c>
      <c r="K13" s="17">
        <f>'BPCE 1'!$T$3+'BPCE 1'!$T$4+'BPCE 1'!$T$5+'BPCE 1'!$T$6</f>
        <v>2219</v>
      </c>
      <c r="L13" s="17">
        <v>80</v>
      </c>
      <c r="M13" s="80">
        <f>K13+L13</f>
        <v>2299</v>
      </c>
    </row>
    <row r="14" spans="1:25" ht="30" customHeight="1" thickBot="1" x14ac:dyDescent="0.35">
      <c r="A14" s="17">
        <v>11</v>
      </c>
      <c r="B14" s="21" t="s">
        <v>16</v>
      </c>
      <c r="C14" s="21">
        <f>MAX('Agoal 1'!O8,'Agoal 1'!P8,'Agoal 1'!Q8)</f>
        <v>2162</v>
      </c>
      <c r="D14" s="17">
        <f>MAX('Agoal 1'!$D$8:$D$9,'Agoal 1'!$E$8:$E$9,'Agoal 1'!$F$8:$F$9,'Agoal 1'!$G$8:$G$9,'Agoal 1'!$H$8:$H$9,'Agoal 1'!$I$8:$I$9,'Agoal 1'!$K$8:$K$9,'Agoal 1'!$L$8:$L$9,'Agoal 1'!$M$8:$M$9)</f>
        <v>845</v>
      </c>
      <c r="E14" s="67"/>
      <c r="F14" s="137" t="s">
        <v>125</v>
      </c>
      <c r="G14" s="114"/>
      <c r="H14" s="115"/>
      <c r="I14" s="56">
        <v>4</v>
      </c>
      <c r="J14" s="56" t="s">
        <v>144</v>
      </c>
      <c r="K14" s="56">
        <f>'OeNB 1'!$T$4+'OeNB 1'!$T$5+'OeNB 1'!$T$6+'OeNB 1'!$T$7</f>
        <v>2124</v>
      </c>
      <c r="L14" s="56">
        <v>0</v>
      </c>
      <c r="M14" s="82">
        <f>K14+L14</f>
        <v>2124</v>
      </c>
    </row>
    <row r="15" spans="1:25" ht="30" customHeight="1" thickBot="1" x14ac:dyDescent="0.35">
      <c r="A15" s="17">
        <v>12</v>
      </c>
      <c r="B15" s="21" t="s">
        <v>13</v>
      </c>
      <c r="C15" s="21">
        <f>MAX('BPM 2'!N8,'BPM 2'!O8,'BPM 2'!P8)</f>
        <v>2153</v>
      </c>
      <c r="D15" s="17">
        <f>MAX('BPM 2'!$C$8:$C$9,'BPM 2'!$D$8:$D$9,'BPM 2'!$E$8:$E$9,'BPM 2'!$F$8:$F$9,'BPM 2'!$G$8:$G$9,'BPM 2'!$H$8:$H$9,'BPM 2'!$J$8:$J$9,'BPM 2'!$K$8:$K$9,'BPM 2'!$L$8:$L$9)</f>
        <v>815</v>
      </c>
      <c r="E15" s="63"/>
      <c r="F15" s="15" t="s">
        <v>0</v>
      </c>
      <c r="G15" s="20" t="s">
        <v>1</v>
      </c>
      <c r="H15" s="15" t="s">
        <v>2</v>
      </c>
      <c r="I15" s="137" t="s">
        <v>130</v>
      </c>
      <c r="J15" s="114"/>
      <c r="K15" s="114"/>
      <c r="L15" s="114"/>
      <c r="M15" s="115"/>
    </row>
    <row r="16" spans="1:25" ht="30" customHeight="1" thickBot="1" x14ac:dyDescent="0.35">
      <c r="A16" s="17">
        <v>13</v>
      </c>
      <c r="B16" s="21" t="s">
        <v>4</v>
      </c>
      <c r="C16" s="21">
        <f>MAX('Unicredit 2'!O8,'Unicredit 2'!P8,'Unicredit 2'!Q8)</f>
        <v>2107</v>
      </c>
      <c r="D16" s="17">
        <f>MAX('Unicredit 2'!$D$8:$D$9,'Unicredit 2'!$E$8:$E$9,'Unicredit 2'!$F$8:$F$9,'Unicredit 2'!$G$8:$G$9,'Unicredit 2'!$H$8:$H$9,'Unicredit 2'!$I$8:$I$9,'Unicredit 2'!$K$8:$K$9,'Unicredit 2'!$L$8:$L$9,'Unicredit 2'!$M$8:$M$9)</f>
        <v>775</v>
      </c>
      <c r="E16" s="63"/>
      <c r="F16" s="6">
        <v>1</v>
      </c>
      <c r="G16" s="22" t="s">
        <v>10</v>
      </c>
      <c r="H16" s="16">
        <f>2612+'Meinl Bank'!$K$8+'Meinl Bank'!$L$8+'Meinl Bank'!$M$8</f>
        <v>5222</v>
      </c>
      <c r="I16" s="56" t="s">
        <v>0</v>
      </c>
      <c r="J16" s="56" t="s">
        <v>1</v>
      </c>
      <c r="K16" s="56" t="s">
        <v>2</v>
      </c>
      <c r="L16" s="56" t="s">
        <v>127</v>
      </c>
      <c r="M16" s="11" t="s">
        <v>131</v>
      </c>
    </row>
    <row r="17" spans="1:23" ht="30" customHeight="1" x14ac:dyDescent="0.3">
      <c r="A17" s="17">
        <v>14</v>
      </c>
      <c r="B17" s="21" t="s">
        <v>116</v>
      </c>
      <c r="C17" s="21">
        <f>MAX('Credit Agricole 1'!O8,'Credit Agricole 1'!P8,'Credit Agricole 1'!Q8)</f>
        <v>2102</v>
      </c>
      <c r="D17" s="17">
        <f>MAX('Credit Agricole 1'!$D$8:$D$9,'Credit Agricole 1'!$E$8:$E$9,'Credit Agricole 1'!$F$8:$F$9,'Credit Agricole 1'!$G$8:$G$9,'Credit Agricole 1'!$H$8:$H$9,'Credit Agricole 1'!$I$8:$I$9,'Credit Agricole 1'!$K$8:$K$9,'Credit Agricole 1'!$L$8:$L$9,'Credit Agricole 1'!$M$8:$M$9)</f>
        <v>755</v>
      </c>
      <c r="E17" s="63"/>
      <c r="F17" s="7">
        <v>2</v>
      </c>
      <c r="G17" s="21" t="s">
        <v>17</v>
      </c>
      <c r="H17" s="17">
        <f>2471+'Agoal 2'!$K$8+'Agoal 2'!$L$8+'Agoal 2'!$M$8</f>
        <v>5034</v>
      </c>
      <c r="I17" s="16">
        <v>1</v>
      </c>
      <c r="J17" s="16" t="s">
        <v>14</v>
      </c>
      <c r="K17" s="16">
        <f>'ING 1'!$T$3+'ING 1'!$T$4+'ING 1'!$T$5+'ING 1'!$T$6</f>
        <v>2148</v>
      </c>
      <c r="L17" s="16">
        <v>160</v>
      </c>
      <c r="M17" s="79">
        <f>K17+L17</f>
        <v>2308</v>
      </c>
    </row>
    <row r="18" spans="1:23" ht="30" customHeight="1" x14ac:dyDescent="0.3">
      <c r="A18" s="17">
        <v>15</v>
      </c>
      <c r="B18" s="21" t="s">
        <v>11</v>
      </c>
      <c r="C18" s="21">
        <f>MAX('Danske Bank'!N8,'Danske Bank'!O8,'Danske Bank'!P8)</f>
        <v>2083</v>
      </c>
      <c r="D18" s="17">
        <f>MAX('Danske Bank'!$C$8:$C$9,'Danske Bank'!$D$8:$D$9,'Danske Bank'!$E$8:$E$9,'Danske Bank'!$F$8:$F$9,'Danske Bank'!$G$8:$G$9,'Danske Bank'!$H$8:$H$9,'Danske Bank'!$J$8:$J$9,'Danske Bank'!$K$8:$K$9,'Danske Bank'!$L$8:$L$9)</f>
        <v>767</v>
      </c>
      <c r="E18" s="63"/>
      <c r="F18" s="7">
        <v>3</v>
      </c>
      <c r="G18" s="21" t="s">
        <v>3</v>
      </c>
      <c r="H18" s="59">
        <f>2422+'Unicredit 1'!$K$8+'Unicredit 1'!$L$8+'Unicredit 1'!$M$8</f>
        <v>5033</v>
      </c>
      <c r="I18" s="17">
        <v>2</v>
      </c>
      <c r="J18" s="17" t="s">
        <v>4</v>
      </c>
      <c r="K18" s="17">
        <f>'Unicredit 2'!$U$3+'Unicredit 2'!$U$4+'Unicredit 2'!$U$5+'Unicredit 2'!$U$6+'Unicredit 2'!$U$7</f>
        <v>2046</v>
      </c>
      <c r="L18" s="17">
        <v>240</v>
      </c>
      <c r="M18" s="80">
        <f>K18+L18</f>
        <v>2286</v>
      </c>
    </row>
    <row r="19" spans="1:23" ht="30" customHeight="1" x14ac:dyDescent="0.3">
      <c r="A19" s="17">
        <v>16</v>
      </c>
      <c r="B19" s="21" t="s">
        <v>14</v>
      </c>
      <c r="C19" s="21">
        <f>MAX('ING 1'!N8,'ING 1'!O8,'ING 1'!P8)</f>
        <v>2043</v>
      </c>
      <c r="D19" s="17">
        <f>MAX('ING 1'!$C$8:$C$9,'ING 1'!$D$8:$D$9,'ING 1'!$E$8:$E$9,'ING 1'!$F$8:$F$9,'ING 1'!$G$8:$G$9,'ING 1'!$H$8:$H$9,'ING 1'!$J$8:$J$9,'ING 1'!$K$8:$K$9,'ING 1'!$L$8:$L$9)</f>
        <v>704</v>
      </c>
      <c r="E19" s="63"/>
      <c r="F19" s="7">
        <v>4</v>
      </c>
      <c r="G19" s="31" t="s">
        <v>5</v>
      </c>
      <c r="H19" s="17">
        <f>2236+Raiffeisen!$K$8+Raiffeisen!$L$8+Raiffeisen!$M$8</f>
        <v>4595</v>
      </c>
      <c r="I19" s="17">
        <v>3</v>
      </c>
      <c r="J19" s="17" t="s">
        <v>134</v>
      </c>
      <c r="K19" s="17">
        <f>'BPM 2'!$T$3+'BPM 2'!$T$4+'BPM 2'!$T$5+'BPM 2'!$T$6+'BPM 2'!$T$7</f>
        <v>1997</v>
      </c>
      <c r="L19" s="17">
        <v>80</v>
      </c>
      <c r="M19" s="80">
        <f>K19+L19</f>
        <v>2077</v>
      </c>
    </row>
    <row r="20" spans="1:23" ht="30" customHeight="1" thickBot="1" x14ac:dyDescent="0.35">
      <c r="A20" s="17">
        <v>17</v>
      </c>
      <c r="B20" s="21" t="s">
        <v>9</v>
      </c>
      <c r="C20" s="21">
        <f>MAX('AIB Munster'!N8,'AIB Munster'!O8,'AIB Munster'!P8)</f>
        <v>1956</v>
      </c>
      <c r="D20" s="17">
        <f>MAX('AIB Munster'!$C$8:$C$9,'AIB Munster'!$D$8:$D$9,'AIB Munster'!$E$8:$E$9,'AIB Munster'!$F$8:$F$9,'AIB Munster'!$G$8:$G$9,'AIB Munster'!$H$8:$H$9,'AIB Munster'!$J$8:$J$9,'AIB Munster'!$K$8:$K$9,'AIB Munster'!$L$8:$L$9)</f>
        <v>685</v>
      </c>
      <c r="E20" s="63"/>
      <c r="F20" s="7">
        <v>5</v>
      </c>
      <c r="G20" s="21" t="s">
        <v>117</v>
      </c>
      <c r="H20" s="17">
        <f>2248+'Credit Agricole 2'!$J$8+'Credit Agricole 2'!$K$8+'Credit Agricole 2'!$L$8</f>
        <v>4567</v>
      </c>
      <c r="I20" s="56">
        <v>4</v>
      </c>
      <c r="J20" s="56" t="s">
        <v>15</v>
      </c>
      <c r="K20" s="56">
        <f>'ING 2'!$U$3+'ING 2'!$U$4+'ING 2'!$U$5+'ING 2'!$U$6</f>
        <v>1466</v>
      </c>
      <c r="L20" s="56">
        <v>0</v>
      </c>
      <c r="M20" s="83">
        <f>K20+L20</f>
        <v>1466</v>
      </c>
    </row>
    <row r="21" spans="1:23" ht="30" customHeight="1" thickBot="1" x14ac:dyDescent="0.5">
      <c r="A21" s="17">
        <v>18</v>
      </c>
      <c r="B21" s="21" t="s">
        <v>15</v>
      </c>
      <c r="C21" s="21">
        <f>MAX('ING 2'!O8,'ING 2'!P8,'ING 2'!Q8)</f>
        <v>1599</v>
      </c>
      <c r="D21" s="17">
        <f>MAX('ING 2'!$D$8:$D$9,'ING 2'!$E$8:$E$9,'ING 2'!$F$8:$F$9,'ING 2'!$G$8:$G$9,'ING 2'!$H$8:$H$9,'ING 2'!$I$8:$I$9,'ING 2'!$K$8:$K$9,'ING 2'!$L$8:$L$9,'ING 2'!$M$8:$M$9)</f>
        <v>540</v>
      </c>
      <c r="E21" s="63"/>
      <c r="F21" s="7">
        <v>6</v>
      </c>
      <c r="G21" s="21" t="s">
        <v>6</v>
      </c>
      <c r="H21" s="17">
        <f>2195+'OeNB 1'!$J$8+'OeNB 1'!$K$8+'OeNB 1'!$L$8</f>
        <v>4527</v>
      </c>
      <c r="I21" s="137" t="s">
        <v>129</v>
      </c>
      <c r="J21" s="138"/>
      <c r="K21" s="138"/>
      <c r="L21" s="138"/>
      <c r="M21" s="139"/>
      <c r="N21" s="38"/>
      <c r="O21" s="39"/>
    </row>
    <row r="22" spans="1:23" ht="30" customHeight="1" thickBot="1" x14ac:dyDescent="0.35">
      <c r="A22" s="23">
        <v>19</v>
      </c>
      <c r="B22" s="33" t="s">
        <v>7</v>
      </c>
      <c r="C22" s="33">
        <f>MAX('OeNB 2'!N8,'OeNB 2'!O8,'OeNB 2'!P8)</f>
        <v>1508</v>
      </c>
      <c r="D22" s="23">
        <f>MAX('OeNB 2'!$C$8:$C$9,'OeNB 2'!$D$8:$D$9,'OeNB 2'!$E$8:$E$9,'OeNB 2'!$F$8:$F$9,'OeNB 2'!$G$8:$G$9,'OeNB 2'!$H$8:$H$9,'OeNB 2'!$J$8:$J$9,'OeNB 2'!$K$8:$K$9,'OeNB 2'!$L$8:$L$9)</f>
        <v>546</v>
      </c>
      <c r="E22" s="63"/>
      <c r="F22" s="7">
        <v>7</v>
      </c>
      <c r="G22" s="21" t="s">
        <v>18</v>
      </c>
      <c r="H22" s="17">
        <f>2277+'BPCE 1'!$J$8+'BPCE 1'!$K$8+'BPCE 1'!$L$8</f>
        <v>4498</v>
      </c>
      <c r="I22" s="20" t="s">
        <v>0</v>
      </c>
      <c r="J22" s="15" t="s">
        <v>1</v>
      </c>
      <c r="K22" s="15" t="s">
        <v>2</v>
      </c>
      <c r="L22" s="15" t="s">
        <v>127</v>
      </c>
      <c r="M22" s="8" t="s">
        <v>131</v>
      </c>
    </row>
    <row r="23" spans="1:23" ht="30" customHeight="1" x14ac:dyDescent="0.3">
      <c r="E23" s="63"/>
      <c r="F23" s="7">
        <v>8</v>
      </c>
      <c r="G23" s="21" t="s">
        <v>8</v>
      </c>
      <c r="H23" s="59">
        <f>2189+'AIB Leinster'!$K$8+'AIB Leinster'!$L$8+'AIB Leinster'!$M$8</f>
        <v>4415</v>
      </c>
      <c r="I23" s="22">
        <v>1</v>
      </c>
      <c r="J23" s="16" t="s">
        <v>145</v>
      </c>
      <c r="K23" s="16">
        <f>'AIB Munster'!$T$3+'AIB Munster'!$T$4+'AIB Munster'!$T$5+'AIB Munster'!$T$6</f>
        <v>2231</v>
      </c>
      <c r="L23" s="16">
        <v>240</v>
      </c>
      <c r="M23" s="79">
        <f>K23+L23</f>
        <v>2471</v>
      </c>
    </row>
    <row r="24" spans="1:23" ht="30" customHeight="1" x14ac:dyDescent="0.3">
      <c r="E24" s="63"/>
      <c r="F24" s="19">
        <v>9</v>
      </c>
      <c r="G24" s="21" t="s">
        <v>12</v>
      </c>
      <c r="H24" s="19">
        <f>2230+'BPM 1'!$J$8+'BPM 1'!$K$8+'BPM 1'!$L$8</f>
        <v>4352</v>
      </c>
      <c r="I24" s="21">
        <v>2</v>
      </c>
      <c r="J24" s="17" t="s">
        <v>19</v>
      </c>
      <c r="K24" s="17">
        <f>'BPCE 2'!$U$3+'BPCE 2'!$U$4+'BPCE 2'!$U$5+'BPCE 2'!$U$6</f>
        <v>2159</v>
      </c>
      <c r="L24" s="17">
        <v>160</v>
      </c>
      <c r="M24" s="80">
        <f>K24+L24</f>
        <v>2319</v>
      </c>
    </row>
    <row r="25" spans="1:23" ht="30" customHeight="1" thickBot="1" x14ac:dyDescent="0.35">
      <c r="E25" s="63"/>
      <c r="F25" s="18">
        <v>10</v>
      </c>
      <c r="G25" s="33" t="s">
        <v>16</v>
      </c>
      <c r="H25" s="18">
        <f>2157+'Agoal 1'!$K$8+'Agoal 1'!$L$8+'Agoal 1'!$M$8</f>
        <v>4093</v>
      </c>
      <c r="I25" s="21">
        <v>3</v>
      </c>
      <c r="J25" s="17" t="s">
        <v>11</v>
      </c>
      <c r="K25" s="17">
        <f>'Danske Bank'!$T$3+'Danske Bank'!$T$4+'Danske Bank'!$T$5+'Danske Bank'!$T$6+'Danske Bank'!$T$7</f>
        <v>2054</v>
      </c>
      <c r="L25" s="17">
        <v>80</v>
      </c>
      <c r="M25" s="80">
        <f>K25+L25</f>
        <v>2134</v>
      </c>
    </row>
    <row r="26" spans="1:23" ht="30" customHeight="1" thickBot="1" x14ac:dyDescent="0.35">
      <c r="E26" s="66"/>
      <c r="F26" s="66"/>
      <c r="G26" s="66"/>
      <c r="H26" s="63"/>
      <c r="I26" s="51">
        <v>4</v>
      </c>
      <c r="J26" s="56" t="s">
        <v>135</v>
      </c>
      <c r="K26" s="56">
        <f>'Credit Agricole 1'!$U$3+'Credit Agricole 1'!$U$5+'Credit Agricole 1'!$U$6+'Credit Agricole 1'!$U$7</f>
        <v>2016</v>
      </c>
      <c r="L26" s="56">
        <v>0</v>
      </c>
      <c r="M26" s="82">
        <f>K26+L26</f>
        <v>2016</v>
      </c>
    </row>
    <row r="27" spans="1:23" ht="15" customHeight="1" x14ac:dyDescent="0.6">
      <c r="A27" s="126" t="s">
        <v>122</v>
      </c>
      <c r="B27" s="140"/>
      <c r="C27" s="140"/>
      <c r="D27" s="140"/>
      <c r="E27" s="141"/>
      <c r="F27" s="47"/>
      <c r="G27" s="48"/>
      <c r="H27" s="48"/>
      <c r="I27" s="53"/>
      <c r="J27" s="53"/>
      <c r="K27" s="46"/>
      <c r="L27" s="50"/>
      <c r="M27" s="53"/>
      <c r="N27" s="29"/>
      <c r="O27" s="93"/>
      <c r="P27" s="93"/>
      <c r="Q27" s="93"/>
      <c r="R27" s="93"/>
      <c r="S27" s="43"/>
      <c r="T27" s="43"/>
      <c r="U27" s="43"/>
      <c r="V27" s="43"/>
      <c r="W27" s="43"/>
    </row>
    <row r="28" spans="1:23" ht="15" customHeight="1" thickBot="1" x14ac:dyDescent="0.65">
      <c r="A28" s="142"/>
      <c r="B28" s="143"/>
      <c r="C28" s="143"/>
      <c r="D28" s="143"/>
      <c r="E28" s="144"/>
      <c r="F28" s="49"/>
      <c r="G28" s="48"/>
      <c r="H28" s="48"/>
      <c r="I28" s="54"/>
      <c r="J28" s="54"/>
      <c r="K28" s="46"/>
      <c r="L28" s="52"/>
      <c r="M28" s="93"/>
      <c r="N28" s="93"/>
      <c r="O28" s="93"/>
      <c r="P28" s="93"/>
      <c r="Q28" s="93"/>
      <c r="R28" s="93"/>
      <c r="S28" s="43"/>
      <c r="T28" s="43"/>
      <c r="U28" s="43"/>
      <c r="V28" s="43"/>
      <c r="W28" s="43"/>
    </row>
    <row r="29" spans="1:23" ht="15" customHeight="1" x14ac:dyDescent="0.3">
      <c r="A29" s="126" t="s">
        <v>34</v>
      </c>
      <c r="B29" s="118"/>
      <c r="C29" s="118"/>
      <c r="D29" s="118"/>
      <c r="E29" s="127"/>
      <c r="F29" s="47"/>
      <c r="G29" s="29"/>
      <c r="H29" s="29"/>
      <c r="I29" s="120" t="s">
        <v>122</v>
      </c>
      <c r="J29" s="121"/>
      <c r="K29" s="121"/>
      <c r="L29" s="122"/>
      <c r="M29" s="48"/>
      <c r="N29" s="57"/>
      <c r="O29" s="57"/>
      <c r="P29" s="57"/>
      <c r="Q29" s="57"/>
      <c r="R29" s="57"/>
      <c r="S29" s="43"/>
      <c r="T29" s="43"/>
      <c r="U29" s="43"/>
      <c r="V29" s="43"/>
      <c r="W29" s="43"/>
    </row>
    <row r="30" spans="1:23" ht="15" customHeight="1" thickBot="1" x14ac:dyDescent="0.35">
      <c r="A30" s="128"/>
      <c r="B30" s="119"/>
      <c r="C30" s="119"/>
      <c r="D30" s="119"/>
      <c r="E30" s="129"/>
      <c r="F30" s="47"/>
      <c r="G30" s="29"/>
      <c r="H30" s="29"/>
      <c r="I30" s="123"/>
      <c r="J30" s="124"/>
      <c r="K30" s="124"/>
      <c r="L30" s="125"/>
      <c r="M30" s="48"/>
      <c r="N30" s="75"/>
      <c r="O30" s="75"/>
      <c r="P30" s="75"/>
      <c r="Q30" s="75"/>
      <c r="R30" s="75"/>
      <c r="S30" s="43"/>
      <c r="T30" s="43"/>
      <c r="U30" s="43"/>
      <c r="V30" s="43"/>
      <c r="W30" s="43"/>
    </row>
    <row r="31" spans="1:23" ht="15" customHeight="1" x14ac:dyDescent="0.55000000000000004">
      <c r="A31" s="130" t="s">
        <v>0</v>
      </c>
      <c r="B31" s="130" t="s">
        <v>35</v>
      </c>
      <c r="C31" s="130" t="s">
        <v>36</v>
      </c>
      <c r="D31" s="130" t="s">
        <v>37</v>
      </c>
      <c r="E31" s="130" t="s">
        <v>119</v>
      </c>
      <c r="F31" s="69"/>
      <c r="G31" s="65"/>
      <c r="H31" s="65"/>
      <c r="I31" s="126" t="s">
        <v>34</v>
      </c>
      <c r="J31" s="118"/>
      <c r="K31" s="118"/>
      <c r="L31" s="127"/>
    </row>
    <row r="32" spans="1:23" ht="9.9" customHeight="1" thickBot="1" x14ac:dyDescent="0.6">
      <c r="A32" s="136"/>
      <c r="B32" s="135"/>
      <c r="C32" s="135"/>
      <c r="D32" s="135"/>
      <c r="E32" s="136"/>
      <c r="F32" s="70"/>
      <c r="G32" s="65"/>
      <c r="H32" s="65"/>
      <c r="I32" s="128"/>
      <c r="J32" s="119"/>
      <c r="K32" s="119"/>
      <c r="L32" s="129"/>
    </row>
    <row r="33" spans="1:23" ht="15" customHeight="1" thickBot="1" x14ac:dyDescent="0.35">
      <c r="A33" s="2">
        <v>1</v>
      </c>
      <c r="B33" s="22" t="s">
        <v>48</v>
      </c>
      <c r="C33" s="22">
        <f>MAX('Meinl Bank'!$O$3,'Meinl Bank'!$P$3,'Meinl Bank'!$Q$3)</f>
        <v>691</v>
      </c>
      <c r="D33" s="34">
        <f>('Meinl Bank'!$J$3+'Meinl Bank'!$N$3)/COUNT('Meinl Bank'!$D$3,'Meinl Bank'!$E$3,'Meinl Bank'!$F$3,'Meinl Bank'!$G$3,'Meinl Bank'!$H$3,'Meinl Bank'!$I$3,'Meinl Bank'!$K$3,'Meinl Bank'!$L$3,'Meinl Bank'!$M$3)</f>
        <v>214</v>
      </c>
      <c r="E33" s="3">
        <f>MAX('Meinl Bank'!$D$3,'Meinl Bank'!$E$3,'Meinl Bank'!$F$3,'Meinl Bank'!$G$3,'Meinl Bank'!$H$3,'Meinl Bank'!$I$3,'Meinl Bank'!$K$3,'Meinl Bank'!$L$3,'Meinl Bank'!$M$3)</f>
        <v>237</v>
      </c>
      <c r="F33" s="71"/>
      <c r="G33" s="66"/>
      <c r="H33" s="66"/>
      <c r="I33" s="130" t="s">
        <v>0</v>
      </c>
      <c r="J33" s="130" t="s">
        <v>35</v>
      </c>
      <c r="K33" s="130" t="s">
        <v>36</v>
      </c>
      <c r="L33" s="130" t="s">
        <v>37</v>
      </c>
      <c r="N33" s="113" t="s">
        <v>122</v>
      </c>
      <c r="O33" s="114"/>
      <c r="P33" s="114"/>
      <c r="Q33" s="114"/>
      <c r="R33" s="115"/>
      <c r="S33" s="43"/>
      <c r="T33" s="43"/>
      <c r="U33" s="43"/>
      <c r="V33" s="43"/>
      <c r="W33" s="43"/>
    </row>
    <row r="34" spans="1:23" ht="15" customHeight="1" thickBot="1" x14ac:dyDescent="0.35">
      <c r="A34" s="21">
        <v>2</v>
      </c>
      <c r="B34" s="21" t="s">
        <v>113</v>
      </c>
      <c r="C34" s="21">
        <f>MAX('BPCE 2'!$O$4,'BPCE 2'!$P$4,'BPCE 2'!$Q$4)</f>
        <v>732</v>
      </c>
      <c r="D34" s="35">
        <f>('BPCE 2'!$J$4+'BPCE 2'!$N$4)/COUNT('BPCE 2'!$D$4,'BPCE 2'!$E$4,'BPCE 2'!$F$4,'BPCE 2'!$G$4,'BPCE 2'!$H$4,'BPCE 2'!$I$4,'BPCE 2'!$K$4,'BPCE 2'!$L$4,'BPCE 2'!$M$4)</f>
        <v>189.44444444444446</v>
      </c>
      <c r="E34" s="4">
        <f>MAX('BPCE 2'!$D$4,'BPCE 2'!$E$4,'BPCE 2'!$F$4,'BPCE 2'!$G$4,'BPCE 2'!$H$4,'BPCE 2'!$I$4,'BPCE 2'!$K$4,'BPCE 2'!$L$4,'BPCE 2'!$M$4)</f>
        <v>257</v>
      </c>
      <c r="F34" s="72"/>
      <c r="G34" s="63"/>
      <c r="H34" s="63"/>
      <c r="I34" s="136"/>
      <c r="J34" s="135"/>
      <c r="K34" s="135"/>
      <c r="L34" s="135"/>
      <c r="N34" s="116"/>
      <c r="O34" s="114"/>
      <c r="P34" s="114"/>
      <c r="Q34" s="114"/>
      <c r="R34" s="115"/>
      <c r="S34" s="43"/>
      <c r="T34" s="43"/>
      <c r="U34" s="43"/>
      <c r="V34" s="43"/>
      <c r="W34" s="43"/>
    </row>
    <row r="35" spans="1:23" ht="15" customHeight="1" thickBot="1" x14ac:dyDescent="0.35">
      <c r="A35" s="21">
        <v>3</v>
      </c>
      <c r="B35" s="21" t="s">
        <v>105</v>
      </c>
      <c r="C35" s="21">
        <f>MAX('Agoal 2'!$O$5,'Agoal 2'!$P$5,'Agoal 2'!$Q$5)</f>
        <v>609</v>
      </c>
      <c r="D35" s="35">
        <f>('Agoal 2'!$J$5+'Agoal 2'!$N$5)/COUNT('Agoal 2'!$D$5,'Agoal 2'!$E$5,'Agoal 2'!$F$5,'Agoal 2'!$G$5,'Agoal 2'!$H$5,'Agoal 2'!$I$5,'Agoal 2'!$K$5,'Agoal 2'!$L$5,'Agoal 2'!$M$5)</f>
        <v>185.77777777777777</v>
      </c>
      <c r="E35" s="4">
        <f>MAX('Agoal 2'!$D$5,'Agoal 2'!$E$5,'Agoal 2'!$F$5,'Agoal 2'!$G$5,'Agoal 2'!$H$5,'Agoal 2'!$I$5,'Agoal 2'!$K$5,'Agoal 2'!$L$5,'Agoal 2'!$M$5)</f>
        <v>220</v>
      </c>
      <c r="F35" s="72"/>
      <c r="G35" s="63"/>
      <c r="H35" s="63"/>
      <c r="I35" s="2">
        <v>1</v>
      </c>
      <c r="J35" s="22" t="s">
        <v>48</v>
      </c>
      <c r="K35" s="22">
        <f>'Meinl Bank'!J3+'Meinl Bank'!N3+'Meinl Bank'!R3+'Meinl Bank'!S3+'Meinl Bank'!T3+'Meinl Bank'!V3</f>
        <v>2183</v>
      </c>
      <c r="L35" s="27">
        <f>K35/COUNT('Meinl Bank'!D3,'Meinl Bank'!E3,'Meinl Bank'!F3,'Meinl Bank'!G3,'Meinl Bank'!H3,'Meinl Bank'!I3,'Meinl Bank'!K3,'Meinl Bank'!L3,'Meinl Bank'!M3,'Meinl Bank'!R3,'Meinl Bank'!S3,'Meinl Bank'!T3,'Meinl Bank'!V3)</f>
        <v>218.3</v>
      </c>
      <c r="N35" s="117" t="s">
        <v>176</v>
      </c>
      <c r="O35" s="114"/>
      <c r="P35" s="114"/>
      <c r="Q35" s="114"/>
      <c r="R35" s="115"/>
      <c r="S35" s="43"/>
      <c r="T35" s="43"/>
      <c r="U35" s="43"/>
      <c r="V35" s="43"/>
      <c r="W35" s="43"/>
    </row>
    <row r="36" spans="1:23" ht="15" customHeight="1" thickBot="1" x14ac:dyDescent="0.35">
      <c r="A36" s="21">
        <v>4</v>
      </c>
      <c r="B36" s="21" t="s">
        <v>112</v>
      </c>
      <c r="C36" s="21">
        <f>MAX('BPCE 2'!$O$3,'BPCE 2'!$P$3,'BPCE 2'!$Q$3)</f>
        <v>600</v>
      </c>
      <c r="D36" s="35">
        <f>('BPCE 2'!$J$3+'BPCE 2'!$N$3)/COUNT('BPCE 2'!$D$3,'BPCE 2'!$E$3,'BPCE 2'!$F$3,'BPCE 2'!$G$3,'BPCE 2'!$H$3,'BPCE 2'!$I$3,'BPCE 2'!$K$3,'BPCE 2'!$L$3,'BPCE 2'!$M$3)</f>
        <v>183.66666666666666</v>
      </c>
      <c r="E36" s="4">
        <f>MAX('BPCE 2'!$D$3,'BPCE 2'!$E$3,'BPCE 2'!$F$3,'BPCE 2'!$G$3,'BPCE 2'!$H$3,'BPCE 2'!$I$3,'BPCE 2'!$K$3,'BPCE 2'!$L$3,'BPCE 2'!$M$3)</f>
        <v>206</v>
      </c>
      <c r="F36" s="72"/>
      <c r="G36" s="63"/>
      <c r="H36" s="63"/>
      <c r="I36" s="21">
        <v>2</v>
      </c>
      <c r="J36" s="21" t="s">
        <v>63</v>
      </c>
      <c r="K36" s="21">
        <f>'AIB Leinster'!D5+'AIB Leinster'!E5+'AIB Leinster'!F5+'AIB Leinster'!G5+'AIB Leinster'!H5+'AIB Leinster'!I5+'AIB Leinster'!K5+'AIB Leinster'!L5+'AIB Leinster'!M5+'AIB Leinster'!R5+'AIB Leinster'!S5+'AIB Leinster'!T5</f>
        <v>2123</v>
      </c>
      <c r="L36" s="24">
        <f>K36/COUNT('AIB Leinster'!D5,'AIB Leinster'!E5,'AIB Leinster'!F5,'AIB Leinster'!H5,'AIB Leinster'!I5,'AIB Leinster'!K5,'AIB Leinster'!L5,'AIB Leinster'!M5,'AIB Leinster'!R5,'AIB Leinster'!S5,'AIB Leinster'!T5)</f>
        <v>193</v>
      </c>
      <c r="N36" s="116"/>
      <c r="O36" s="114"/>
      <c r="P36" s="114"/>
      <c r="Q36" s="114"/>
      <c r="R36" s="115"/>
      <c r="S36" s="43"/>
      <c r="T36" s="43"/>
      <c r="U36" s="43"/>
      <c r="V36" s="43"/>
      <c r="W36" s="43"/>
    </row>
    <row r="37" spans="1:23" ht="15" customHeight="1" x14ac:dyDescent="0.3">
      <c r="A37" s="21">
        <v>5</v>
      </c>
      <c r="B37" s="21" t="s">
        <v>63</v>
      </c>
      <c r="C37" s="21">
        <f>MAX('AIB Leinster'!$O$5,'AIB Leinster'!$P$5,'AIB Leinster'!$Q$5)</f>
        <v>602</v>
      </c>
      <c r="D37" s="35">
        <f>('AIB Leinster'!$J$5+'AIB Leinster'!$N$5)/COUNT('AIB Leinster'!$D$5,'AIB Leinster'!$E$5,'AIB Leinster'!$F$5,'AIB Leinster'!$G$5,'AIB Leinster'!$H$5,'AIB Leinster'!$I$5,'AIB Leinster'!$K$5,'AIB Leinster'!$L$5,'AIB Leinster'!$M$5)</f>
        <v>179.33333333333334</v>
      </c>
      <c r="E37" s="4">
        <f>MAX('AIB Leinster'!$D$5,'AIB Leinster'!$E$5,'AIB Leinster'!$F$5,'AIB Leinster'!$G$5,'AIB Leinster'!$H$5,'AIB Leinster'!$I$5,'AIB Leinster'!$K$5,'AIB Leinster'!$L$5,'AIB Leinster'!$M$5)</f>
        <v>212</v>
      </c>
      <c r="F37" s="72"/>
      <c r="G37" s="63"/>
      <c r="H37" s="63"/>
      <c r="I37" s="21">
        <v>3</v>
      </c>
      <c r="J37" s="21" t="s">
        <v>112</v>
      </c>
      <c r="K37" s="21">
        <f>'BPCE 2'!D3+'BPCE 2'!E3+'BPCE 2'!F3+'BPCE 2'!G3+'BPCE 2'!H3+'BPCE 2'!I3+'BPCE 2'!K3+'BPCE 2'!L3+'BPCE 2'!M3+'BPCE 2'!R3+'BPCE 2'!S3+'BPCE 2'!T3+'BPCE 2'!V3</f>
        <v>2388</v>
      </c>
      <c r="L37" s="24">
        <f>K37/COUNT('BPCE 2'!D3,'BPCE 2'!E3,'BPCE 2'!F3,'BPCE 2'!G3,'BPCE 2'!H3,'BPCE 2'!I3,'BPCE 2'!K3,'BPCE 2'!L3,'BPCE 2'!M3,'BPCE 2'!R3,'BPCE 2'!S3,'BPCE 2'!T3,'BPCE 2'!V3)</f>
        <v>183.69230769230768</v>
      </c>
      <c r="N37" s="98"/>
      <c r="O37" s="94"/>
      <c r="P37" s="100" t="s">
        <v>140</v>
      </c>
      <c r="Q37" s="104" t="s">
        <v>178</v>
      </c>
      <c r="R37" s="9" t="s">
        <v>142</v>
      </c>
    </row>
    <row r="38" spans="1:23" ht="15" customHeight="1" x14ac:dyDescent="0.3">
      <c r="A38" s="21">
        <v>6</v>
      </c>
      <c r="B38" s="21" t="s">
        <v>88</v>
      </c>
      <c r="C38" s="21">
        <f>MAX('Credit Agricole 1'!$O$7,'Credit Agricole 1'!$P$7,'Credit Agricole 1'!$Q$7)</f>
        <v>577</v>
      </c>
      <c r="D38" s="35">
        <f>('Credit Agricole 1'!$J$7+'Credit Agricole 1'!$N$7)/COUNT('Credit Agricole 1'!$D$7,'Credit Agricole 1'!$E$7,'Credit Agricole 1'!$F$7,'Credit Agricole 1'!$G$7,'Credit Agricole 1'!$H$7,'Credit Agricole 1'!$I$7,'Credit Agricole 1'!$K$7,'Credit Agricole 1'!$L$7,'Credit Agricole 1'!$M$7)</f>
        <v>174.83333333333334</v>
      </c>
      <c r="E38" s="4">
        <f>MAX('Credit Agricole 1'!$D$7,'Credit Agricole 1'!$E$7,'Credit Agricole 1'!$F$7,'Credit Agricole 1'!$G$7,'Credit Agricole 1'!$H$7,'Credit Agricole 1'!$I$7,'Credit Agricole 1'!$K$7,'Credit Agricole 1'!$L$7,'Credit Agricole 1'!$M$7)</f>
        <v>202</v>
      </c>
      <c r="F38" s="72"/>
      <c r="G38" s="63"/>
      <c r="H38" s="63"/>
      <c r="I38" s="21">
        <v>4</v>
      </c>
      <c r="J38" s="21" t="s">
        <v>113</v>
      </c>
      <c r="K38" s="21">
        <f>'BPCE 2'!D4+'BPCE 2'!E4+'BPCE 2'!F4+'BPCE 2'!G4+'BPCE 2'!H4+'BPCE 2'!I4+'BPCE 2'!K4+'BPCE 2'!L4+'BPCE 2'!M4+'BPCE 2'!R4+'BPCE 2'!S4+'BPCE 2'!T4+'BPCE 2'!V4</f>
        <v>2386</v>
      </c>
      <c r="L38" s="24">
        <f>K38/COUNT('BPCE 2'!D4,'BPCE 2'!E4,'BPCE 2'!F4,'BPCE 2'!G4,'BPCE 2'!H4,'BPCE 2'!I4,'BPCE 2'!K4,'BPCE 2'!L4,'BPCE 2'!M4,'BPCE 2'!R4,'BPCE 2'!S4,'BPCE 2'!T4,'BPCE 2'!V4)</f>
        <v>183.53846153846155</v>
      </c>
      <c r="N38" s="21" t="s">
        <v>50</v>
      </c>
      <c r="O38" s="96" t="s">
        <v>177</v>
      </c>
      <c r="P38" s="101"/>
      <c r="Q38" s="21">
        <v>206</v>
      </c>
      <c r="R38" s="17"/>
    </row>
    <row r="39" spans="1:23" ht="15" customHeight="1" x14ac:dyDescent="0.3">
      <c r="A39" s="21">
        <v>7</v>
      </c>
      <c r="B39" s="21" t="s">
        <v>27</v>
      </c>
      <c r="C39" s="21">
        <f>MAX('Unicredit 1'!$O$4,'Unicredit 1'!$P$4,'Unicredit 1'!$Q$4)</f>
        <v>572</v>
      </c>
      <c r="D39" s="35">
        <f>('Unicredit 1'!$J$4+'Unicredit 1'!$N$4)/COUNT('Unicredit 1'!$D$4,'Unicredit 1'!$E$4,'Unicredit 1'!$F$4,'Unicredit 1'!$G$4,'Unicredit 1'!$H$4,'Unicredit 1'!$I$4,'Unicredit 1'!$K$4,'Unicredit 1'!$L$4,'Unicredit 1'!$M$4)</f>
        <v>174.66666666666666</v>
      </c>
      <c r="E39" s="4">
        <f>MAX('Unicredit 1'!$D$4,'Unicredit 1'!$E$4,'Unicredit 1'!$F$4,'Unicredit 1'!$G$4,'Unicredit 1'!$H$4,'Unicredit 1'!$I$4,'Unicredit 1'!$K$4,'Unicredit 1'!$L$4,'Unicredit 1'!$M$4)</f>
        <v>214</v>
      </c>
      <c r="F39" s="72"/>
      <c r="G39" s="63"/>
      <c r="H39" s="63"/>
      <c r="I39" s="21">
        <v>5</v>
      </c>
      <c r="J39" s="21" t="s">
        <v>105</v>
      </c>
      <c r="K39" s="21">
        <f>'Agoal 2'!D5+'Agoal 2'!E5+'Agoal 2'!F5+'Agoal 2'!G5+'Agoal 2'!H5+'Agoal 2'!I5+'Agoal 2'!K5+'Agoal 2'!L5+'Agoal 2'!M5+'Agoal 2'!R5+'Agoal 2'!S5+'Agoal 2'!T5+'Agoal 2'!V5</f>
        <v>2362</v>
      </c>
      <c r="L39" s="24">
        <f>K39/COUNT('Agoal 2'!D5,'Agoal 2'!E5,'Agoal 2'!F5,'Agoal 2'!G5,'Agoal 2'!H5,'Agoal 2'!I5,'Agoal 2'!K5,'Agoal 2'!L5,'Agoal 2'!M5,'Agoal 2'!R5,'Agoal 2'!S5,'Agoal 2'!T5,'Agoal 2'!V5)</f>
        <v>181.69230769230768</v>
      </c>
      <c r="N39" s="21" t="s">
        <v>48</v>
      </c>
      <c r="O39" s="96" t="s">
        <v>177</v>
      </c>
      <c r="P39" s="101">
        <v>10</v>
      </c>
      <c r="Q39" s="21">
        <v>225</v>
      </c>
      <c r="R39" s="17"/>
    </row>
    <row r="40" spans="1:23" ht="15" customHeight="1" x14ac:dyDescent="0.3">
      <c r="A40" s="21">
        <v>8</v>
      </c>
      <c r="B40" s="21" t="s">
        <v>39</v>
      </c>
      <c r="C40" s="21">
        <f>MAX('Unicredit 2'!$O$4,'Unicredit 2'!$P$4,'Unicredit 2'!$Q$4)</f>
        <v>550</v>
      </c>
      <c r="D40" s="35">
        <f>('Unicredit 2'!$J$4+'Unicredit 2'!$N$4)/COUNT('Unicredit 2'!$D$4,'Unicredit 2'!$E$4,'Unicredit 2'!$F$4,'Unicredit 2'!$G$4,'Unicredit 2'!$H$4,'Unicredit 2'!$I$4,'Unicredit 2'!$K$4,'Unicredit 2'!$L$4,'Unicredit 2'!$M$4)</f>
        <v>165.55555555555554</v>
      </c>
      <c r="E40" s="4">
        <f>MAX('Unicredit 2'!$D$4,'Unicredit 2'!$E$4,'Unicredit 2'!$F$4,'Unicredit 2'!$G$4,'Unicredit 2'!$H$4,'Unicredit 2'!$I$4,'Unicredit 2'!$K$4,'Unicredit 2'!$L$4,'Unicredit 2'!$M$4)</f>
        <v>199</v>
      </c>
      <c r="F40" s="72"/>
      <c r="G40" s="63"/>
      <c r="H40" s="63"/>
      <c r="I40" s="21">
        <v>6</v>
      </c>
      <c r="J40" s="21" t="s">
        <v>39</v>
      </c>
      <c r="K40" s="21">
        <f>'Unicredit 2'!D4+'Unicredit 2'!E4+'Unicredit 2'!F4+'Unicredit 2'!G4+'Unicredit 2'!H4+'Unicredit 2'!I4+'Unicredit 2'!K4+'Unicredit 2'!L4+'Unicredit 2'!M4+'Unicredit 2'!R4+'Unicredit 2'!S4+'Unicredit 2'!T4+'Unicredit 2'!V4</f>
        <v>2156</v>
      </c>
      <c r="L40" s="24">
        <f>K40/COUNT('Unicredit 2'!D4,'Unicredit 2'!E4,'Unicredit 2'!F4,'Unicredit 2'!G4,'Unicredit 2'!H4,'Unicredit 2'!I4,'Unicredit 2'!L4,'Unicredit 2'!M4,'Unicredit 2'!R4,'Unicredit 2'!S4,'Unicredit 2'!T4,'Unicredit 2'!V4)</f>
        <v>179.66666666666666</v>
      </c>
      <c r="N40" s="21" t="s">
        <v>49</v>
      </c>
      <c r="O40" s="96" t="s">
        <v>177</v>
      </c>
      <c r="P40" s="101"/>
      <c r="Q40" s="21">
        <v>226</v>
      </c>
      <c r="R40" s="17"/>
    </row>
    <row r="41" spans="1:23" ht="15" customHeight="1" x14ac:dyDescent="0.3">
      <c r="A41" s="21">
        <v>9</v>
      </c>
      <c r="B41" s="21" t="s">
        <v>101</v>
      </c>
      <c r="C41" s="21">
        <f>MAX('Agoal 1'!$O$5,'Agoal 1'!$P$5,'Agoal 1'!$Q$5)</f>
        <v>576</v>
      </c>
      <c r="D41" s="35">
        <f>('Agoal 1'!$J$5+'Agoal 1'!$N$5)/COUNT('Agoal 1'!$D$5,'Agoal 1'!$E$5,'Agoal 1'!$F$5,'Agoal 1'!$G$5,'Agoal 1'!$H$5,'Agoal 1'!$I$5,'Agoal 1'!$K$5,'Agoal 1'!$L$5,'Agoal 1'!$M$5)</f>
        <v>165.22222222222223</v>
      </c>
      <c r="E41" s="4">
        <f>MAX('Agoal 1'!$D$5,'Agoal 1'!$E$5,'Agoal 1'!$F$5,'Agoal 1'!$G$5,'Agoal 1'!$H$5,'Agoal 1'!$I$5,'Agoal 1'!$K$5,'Agoal 1'!$L$5,'Agoal 1'!$M$5)</f>
        <v>191</v>
      </c>
      <c r="F41" s="72"/>
      <c r="G41" s="63"/>
      <c r="H41" s="63"/>
      <c r="I41" s="21">
        <v>7</v>
      </c>
      <c r="J41" s="21" t="s">
        <v>88</v>
      </c>
      <c r="K41" s="21">
        <f>'Credit Agricole 1'!D7+'Credit Agricole 1'!E7+'Credit Agricole 1'!F7+'Credit Agricole 1'!G7+'Credit Agricole 1'!H7+'Credit Agricole 1'!I7+'Credit Agricole 1'!K7+'Credit Agricole 1'!L7+'Credit Agricole 1'!M7+'Credit Agricole 1'!R7+'Credit Agricole 1'!S7+'Credit Agricole 1'!T7</f>
        <v>1571</v>
      </c>
      <c r="L41" s="24">
        <f>K41/COUNT('Credit Agricole 1'!D7,'Credit Agricole 1'!E7,'Credit Agricole 1'!F7,'Credit Agricole 1'!G7,'Credit Agricole 1'!H7,'Credit Agricole 1'!I7,'Credit Agricole 1'!K7,'Credit Agricole 1'!L7,'Credit Agricole 1'!M7,'Credit Agricole 1'!R7,'Credit Agricole 1'!S7,'Credit Agricole 1'!T7)</f>
        <v>174.55555555555554</v>
      </c>
      <c r="N41" s="21" t="s">
        <v>51</v>
      </c>
      <c r="O41" s="96" t="s">
        <v>177</v>
      </c>
      <c r="P41" s="101"/>
      <c r="Q41" s="21">
        <v>258</v>
      </c>
      <c r="R41" s="17">
        <v>925</v>
      </c>
    </row>
    <row r="42" spans="1:23" ht="15" customHeight="1" x14ac:dyDescent="0.3">
      <c r="A42" s="21">
        <v>10</v>
      </c>
      <c r="B42" s="21" t="s">
        <v>85</v>
      </c>
      <c r="C42" s="21">
        <f>MAX('Credit Agricole 1'!$O$4,'Credit Agricole 1'!$P$4,'Credit Agricole 1'!$Q$4)</f>
        <v>528</v>
      </c>
      <c r="D42" s="35">
        <f>('Credit Agricole 1'!$J$4+'Credit Agricole 1'!$N$4)/COUNT('Credit Agricole 1'!$D$4,'Credit Agricole 1'!$E$4,'Credit Agricole 1'!$F$4,'Credit Agricole 1'!$G$4,'Credit Agricole 1'!$H$4,'Credit Agricole 1'!$I$4,'Credit Agricole 1'!$K$4,'Credit Agricole 1'!$L$4,'Credit Agricole 1'!$M$4)</f>
        <v>154.33333333333334</v>
      </c>
      <c r="E42" s="4">
        <f>MAX('Credit Agricole 1'!$D$4,'Credit Agricole 1'!$E$4,'Credit Agricole 1'!$F$4,'Credit Agricole 1'!$G$4,'Credit Agricole 1'!$H$4,'Credit Agricole 1'!$I$4,'Credit Agricole 1'!$K$4,'Credit Agricole 1'!$L$4,'Credit Agricole 1'!$M$4)</f>
        <v>189</v>
      </c>
      <c r="F42" s="72"/>
      <c r="G42" s="63"/>
      <c r="H42" s="63"/>
      <c r="I42" s="21">
        <v>8</v>
      </c>
      <c r="J42" s="21" t="s">
        <v>27</v>
      </c>
      <c r="K42" s="21">
        <f>'Unicredit 1'!D4+'Unicredit 1'!E4+'Unicredit 1'!F4+'Unicredit 1'!G4+'Unicredit 1'!H4+'Unicredit 1'!I4+'Unicredit 1'!K4+'Unicredit 1'!L4+'Unicredit 1'!M4+'Unicredit 1'!R4+'Unicredit 1'!S4+'Unicredit 1'!T4+'Unicredit 1'!V4</f>
        <v>2222</v>
      </c>
      <c r="L42" s="24">
        <f>K42/COUNT('Unicredit 1'!D4,'Unicredit 1'!E4,'Unicredit 1'!F4,'Unicredit 1'!G4,'Unicredit 1'!H4,'Unicredit 1'!I4,'Unicredit 1'!K4,'Unicredit 1'!L4,'Unicredit 1'!M4,'Unicredit 1'!S4,'Unicredit 1'!R4,'Unicredit 1'!T4,'Unicredit 1'!V4)</f>
        <v>170.92307692307693</v>
      </c>
      <c r="N42" s="99"/>
      <c r="O42" s="95"/>
      <c r="P42" s="102"/>
      <c r="Q42" s="99"/>
      <c r="R42" s="10"/>
    </row>
    <row r="43" spans="1:23" ht="15" customHeight="1" x14ac:dyDescent="0.3">
      <c r="A43" s="21">
        <v>11</v>
      </c>
      <c r="B43" s="21" t="s">
        <v>41</v>
      </c>
      <c r="C43" s="21">
        <f>MAX('Unicredit 2'!$O$7,'Unicredit 2'!$P$7,'Unicredit 2'!$Q$7)</f>
        <v>455</v>
      </c>
      <c r="D43" s="35">
        <f>('Unicredit 2'!$J$7+'Unicredit 2'!$N$7)/COUNT('Unicredit 2'!$D$7,'Unicredit 2'!$E$7,'Unicredit 2'!$F$7,'Unicredit 2'!$G$7,'Unicredit 2'!$H$7,'Unicredit 2'!$I$7,'Unicredit 2'!$K$7,'Unicredit 2'!$L$7,'Unicredit 2'!$M$7)</f>
        <v>137.88888888888889</v>
      </c>
      <c r="E43" s="4">
        <f>MAX('Unicredit 2'!$D$7,'Unicredit 2'!$E$7,'Unicredit 2'!$F$7,'Unicredit 2'!$G$7,'Unicredit 2'!$H$7,'Unicredit 2'!$I$7,'Unicredit 2'!$K$7,'Unicredit 2'!$L$7,'Unicredit 2'!$M$7)</f>
        <v>162</v>
      </c>
      <c r="F43" s="72"/>
      <c r="G43" s="63"/>
      <c r="H43" s="63"/>
      <c r="I43" s="21">
        <v>9</v>
      </c>
      <c r="J43" s="21" t="s">
        <v>101</v>
      </c>
      <c r="K43" s="21">
        <f>'Agoal 1'!D5+'Agoal 1'!E5+'Agoal 1'!F5+'Agoal 1'!G5+'Agoal 1'!H5+'Agoal 1'!I5+'Agoal 1'!K5+'Agoal 1'!L5+'Agoal 1'!M5</f>
        <v>1487</v>
      </c>
      <c r="L43" s="24">
        <f>K43/COUNT('Agoal 1'!D5,'Agoal 1'!E5,'Agoal 1'!F5,'Agoal 1'!G5,'Agoal 1'!H5,'Agoal 1'!I5,'Agoal 1'!K5,'Agoal 1'!L5,'Agoal 1'!M5)</f>
        <v>165.22222222222223</v>
      </c>
      <c r="N43" s="21" t="s">
        <v>103</v>
      </c>
      <c r="O43" s="96" t="s">
        <v>136</v>
      </c>
      <c r="P43" s="101"/>
      <c r="Q43" s="21">
        <v>170</v>
      </c>
      <c r="R43" s="10"/>
    </row>
    <row r="44" spans="1:23" ht="15" customHeight="1" thickBot="1" x14ac:dyDescent="0.35">
      <c r="A44" s="21">
        <v>12</v>
      </c>
      <c r="B44" s="21" t="s">
        <v>97</v>
      </c>
      <c r="C44" s="21">
        <f>MAX('ING 2'!$O$4,'ING 2'!$P$4,'ING 2'!$Q$4)</f>
        <v>411</v>
      </c>
      <c r="D44" s="35">
        <f>('ING 2'!$J$4+'ING 2'!$N$4)/COUNT('ING 2'!$D$4,'ING 2'!$E$4,'ING 2'!$F$4,'ING 2'!$G$4,'ING 2'!$H$4,'ING 2'!$I$4,'ING 2'!$K$4,'ING 2'!$L$4,'ING 2'!$M$4)</f>
        <v>119.33333333333333</v>
      </c>
      <c r="E44" s="4">
        <f>MAX('ING 2'!$D$4,'ING 2'!$E$4,'ING 2'!$F$4,'ING 2'!$G$4,'ING 2'!$H$4,'ING 2'!$I$4,'ING 2'!$K$4,'ING 2'!$L$4,'ING 2'!$M$4)</f>
        <v>133</v>
      </c>
      <c r="F44" s="71"/>
      <c r="G44" s="66"/>
      <c r="H44" s="66"/>
      <c r="I44" s="21">
        <v>10</v>
      </c>
      <c r="J44" s="21" t="s">
        <v>85</v>
      </c>
      <c r="K44" s="21">
        <f>'Credit Agricole 1'!D4+'Credit Agricole 1'!E4+'Credit Agricole 1'!F4+'Credit Agricole 1'!G4+'Credit Agricole 1'!H4+'Credit Agricole 1'!I4+'Credit Agricole 1'!K4+'Credit Agricole 1'!L4+'Credit Agricole 1'!M4+'Credit Agricole 1'!R4+'Credit Agricole 1'!S4+'Credit Agricole 1'!T4</f>
        <v>1389</v>
      </c>
      <c r="L44" s="24">
        <f>K44/COUNT('Credit Agricole 1'!D4,'Credit Agricole 1'!E4,'Credit Agricole 1'!F4,'Credit Agricole 1'!G4,'Credit Agricole 1'!H4,'Credit Agricole 1'!I4,'Credit Agricole 1'!K4,'Credit Agricole 1'!L4,'Credit Agricole 1'!M4,'Credit Agricole 1'!R4,'Credit Agricole 1'!S4,'Credit Agricole 1'!T4)</f>
        <v>154.33333333333334</v>
      </c>
      <c r="N44" s="21" t="s">
        <v>104</v>
      </c>
      <c r="O44" s="96" t="s">
        <v>136</v>
      </c>
      <c r="P44" s="101"/>
      <c r="Q44" s="21">
        <v>191</v>
      </c>
      <c r="R44" s="10"/>
    </row>
    <row r="45" spans="1:23" ht="15" customHeight="1" x14ac:dyDescent="0.3">
      <c r="A45" s="126" t="s">
        <v>122</v>
      </c>
      <c r="B45" s="118"/>
      <c r="C45" s="118"/>
      <c r="D45" s="118"/>
      <c r="E45" s="127"/>
      <c r="F45" s="72"/>
      <c r="G45" s="63"/>
      <c r="H45" s="63"/>
      <c r="I45" s="21">
        <v>11</v>
      </c>
      <c r="J45" s="21" t="s">
        <v>41</v>
      </c>
      <c r="K45" s="21">
        <f>'Unicredit 2'!D7+'Unicredit 2'!E7+'Unicredit 2'!F7+'Unicredit 2'!G7+'Unicredit 2'!H7+'Unicredit 2'!I7+'Unicredit 2'!K7+'Unicredit 2'!L7+'Unicredit 2'!M7+'Unicredit 2'!R7+'Unicredit 2'!S7+'Unicredit 2'!T7+'Unicredit 2'!V7</f>
        <v>1812</v>
      </c>
      <c r="L45" s="24">
        <f>K45/COUNT('Unicredit 2'!D7,'Unicredit 2'!E7,'Unicredit 2'!F7,'Unicredit 2'!G7,'Unicredit 2'!H7,'Unicredit 2'!I7,'Unicredit 2'!K7,'Unicredit 2'!L7,'Unicredit 2'!M7,'Unicredit 2'!R7,'Unicredit 2'!S7,'Unicredit 2'!T7,'Unicredit 2'!V7)</f>
        <v>139.38461538461539</v>
      </c>
      <c r="N45" s="21" t="s">
        <v>105</v>
      </c>
      <c r="O45" s="96" t="s">
        <v>136</v>
      </c>
      <c r="P45" s="101">
        <v>10</v>
      </c>
      <c r="Q45" s="21">
        <v>168</v>
      </c>
      <c r="R45" s="10"/>
    </row>
    <row r="46" spans="1:23" ht="15" customHeight="1" thickBot="1" x14ac:dyDescent="0.35">
      <c r="A46" s="128"/>
      <c r="B46" s="119"/>
      <c r="C46" s="119"/>
      <c r="D46" s="119"/>
      <c r="E46" s="129"/>
      <c r="F46" s="72"/>
      <c r="G46" s="63"/>
      <c r="H46" s="63"/>
      <c r="I46" s="21">
        <v>12</v>
      </c>
      <c r="J46" s="21" t="s">
        <v>97</v>
      </c>
      <c r="K46" s="21">
        <f>'ING 2'!D4+'ING 2'!E4+'ING 2'!F4+'ING 2'!G4+'ING 2'!H4+'ING 2'!I4+'ING 2'!K4+'ING 2'!L4+'ING 2'!M4+'ING 2'!R4+'ING 2'!S4+'ING 2'!T4</f>
        <v>1429</v>
      </c>
      <c r="L46" s="24">
        <f>K46/COUNT('ING 2'!D4,'ING 2'!E4,'ING 2'!F4,'ING 2'!G4,'ING 2'!H4,'ING 2'!I4,'ING 2'!K4,'ING 2'!L4,'ING 2'!M4,'ING 2'!R4,'ING 2'!S4,'ING 2'!T4)</f>
        <v>119.08333333333333</v>
      </c>
      <c r="N46" s="33" t="s">
        <v>106</v>
      </c>
      <c r="O46" s="97" t="s">
        <v>136</v>
      </c>
      <c r="P46" s="103"/>
      <c r="Q46" s="33">
        <v>214</v>
      </c>
      <c r="R46" s="23">
        <v>753</v>
      </c>
    </row>
    <row r="47" spans="1:23" ht="15" customHeight="1" x14ac:dyDescent="0.3">
      <c r="A47" s="126" t="s">
        <v>118</v>
      </c>
      <c r="B47" s="118"/>
      <c r="C47" s="118"/>
      <c r="D47" s="118"/>
      <c r="E47" s="127"/>
      <c r="F47" s="72"/>
      <c r="G47" s="63"/>
      <c r="H47" s="63"/>
      <c r="I47" s="120" t="s">
        <v>122</v>
      </c>
      <c r="J47" s="121"/>
      <c r="K47" s="121"/>
      <c r="L47" s="122"/>
      <c r="M47" s="48"/>
      <c r="N47" s="118"/>
      <c r="O47" s="118"/>
      <c r="P47" s="118"/>
      <c r="Q47" s="118"/>
      <c r="R47" s="118"/>
    </row>
    <row r="48" spans="1:23" ht="15" thickBot="1" x14ac:dyDescent="0.35">
      <c r="A48" s="128"/>
      <c r="B48" s="119"/>
      <c r="C48" s="119"/>
      <c r="D48" s="119"/>
      <c r="E48" s="129"/>
      <c r="F48" s="72"/>
      <c r="G48" s="63"/>
      <c r="H48" s="63"/>
      <c r="I48" s="123"/>
      <c r="J48" s="124"/>
      <c r="K48" s="124"/>
      <c r="L48" s="125"/>
      <c r="M48" s="48"/>
      <c r="N48" s="119"/>
      <c r="O48" s="119"/>
      <c r="P48" s="119"/>
      <c r="Q48" s="119"/>
      <c r="R48" s="119"/>
    </row>
    <row r="49" spans="1:18" ht="15" customHeight="1" x14ac:dyDescent="0.3">
      <c r="A49" s="132" t="s">
        <v>0</v>
      </c>
      <c r="B49" s="130" t="s">
        <v>35</v>
      </c>
      <c r="C49" s="130" t="s">
        <v>36</v>
      </c>
      <c r="D49" s="130" t="s">
        <v>37</v>
      </c>
      <c r="E49" s="132" t="s">
        <v>119</v>
      </c>
      <c r="F49" s="72"/>
      <c r="G49" s="63"/>
      <c r="H49" s="63"/>
      <c r="I49" s="126" t="s">
        <v>118</v>
      </c>
      <c r="J49" s="118"/>
      <c r="K49" s="118"/>
      <c r="L49" s="127"/>
      <c r="M49" s="48"/>
      <c r="N49" s="22" t="s">
        <v>123</v>
      </c>
      <c r="O49" s="110" t="s">
        <v>3</v>
      </c>
      <c r="P49" s="60"/>
      <c r="Q49" s="16">
        <v>215</v>
      </c>
      <c r="R49" s="105"/>
    </row>
    <row r="50" spans="1:18" ht="15" thickBot="1" x14ac:dyDescent="0.35">
      <c r="A50" s="131"/>
      <c r="B50" s="131"/>
      <c r="C50" s="131"/>
      <c r="D50" s="131"/>
      <c r="E50" s="131"/>
      <c r="F50" s="72"/>
      <c r="G50" s="68"/>
      <c r="H50" s="63"/>
      <c r="I50" s="128"/>
      <c r="J50" s="119"/>
      <c r="K50" s="119"/>
      <c r="L50" s="129"/>
      <c r="M50" s="48"/>
      <c r="N50" s="21" t="s">
        <v>27</v>
      </c>
      <c r="O50" s="96" t="s">
        <v>3</v>
      </c>
      <c r="P50" s="61">
        <v>10</v>
      </c>
      <c r="Q50" s="17">
        <v>139</v>
      </c>
      <c r="R50" s="106"/>
    </row>
    <row r="51" spans="1:18" ht="15" customHeight="1" x14ac:dyDescent="0.3">
      <c r="A51" s="16">
        <v>1</v>
      </c>
      <c r="B51" s="16" t="s">
        <v>123</v>
      </c>
      <c r="C51" s="16">
        <f>MAX('Unicredit 1'!$O$3,'Unicredit 1'!$P$3,'Unicredit 1'!$Q$3)</f>
        <v>727</v>
      </c>
      <c r="D51" s="27">
        <f>('Unicredit 1'!$J$3+'Unicredit 1'!$N$3)/COUNT('Unicredit 1'!$D$3,'Unicredit 1'!$E$3,'Unicredit 1'!$F$3,'Unicredit 1'!$G$3,'Unicredit 1'!$H$3,'Unicredit 1'!$I$3,'Unicredit 1'!$K$3,'Unicredit 1'!$L$3,'Unicredit 1'!$M$3)</f>
        <v>223.33333333333334</v>
      </c>
      <c r="E51" s="16">
        <f>MAX('Unicredit 1'!$D$3,'Unicredit 1'!$E$3,'Unicredit 1'!$F$3,'Unicredit 1'!$G$3,'Unicredit 1'!$H$3,'Unicredit 1'!$I$3,'Unicredit 1'!$K$3,'Unicredit 1'!$L$3,'Unicredit 1'!$M$3)</f>
        <v>277</v>
      </c>
      <c r="F51" s="72"/>
      <c r="G51" s="63"/>
      <c r="H51" s="63"/>
      <c r="I51" s="132" t="s">
        <v>0</v>
      </c>
      <c r="J51" s="130" t="s">
        <v>35</v>
      </c>
      <c r="K51" s="130" t="s">
        <v>36</v>
      </c>
      <c r="L51" s="130" t="s">
        <v>37</v>
      </c>
      <c r="N51" s="21" t="s">
        <v>28</v>
      </c>
      <c r="O51" s="96" t="s">
        <v>3</v>
      </c>
      <c r="P51" s="61"/>
      <c r="Q51" s="17">
        <v>195</v>
      </c>
      <c r="R51" s="106"/>
    </row>
    <row r="52" spans="1:18" ht="15" customHeight="1" thickBot="1" x14ac:dyDescent="0.35">
      <c r="A52" s="17">
        <v>2</v>
      </c>
      <c r="B52" s="17" t="s">
        <v>89</v>
      </c>
      <c r="C52" s="17">
        <f>MAX('Credit Agricole 2'!$N$3,'Credit Agricole 2'!$O$3,'Credit Agricole 2'!$P$3)</f>
        <v>657</v>
      </c>
      <c r="D52" s="37">
        <f>('Credit Agricole 2'!$I$3+'Credit Agricole 2'!$M$3)/COUNT('Credit Agricole 2'!$C$3,'Credit Agricole 2'!$D$3,'Credit Agricole 2'!$E$3,'Credit Agricole 2'!$F$3,'Credit Agricole 2'!$G$3,'Credit Agricole 2'!$H$3,'Credit Agricole 2'!$J$3,'Credit Agricole 2'!$K$3,'Credit Agricole 2'!$L$3)</f>
        <v>204.11111111111111</v>
      </c>
      <c r="E52" s="17">
        <f>MAX('Credit Agricole 2'!$C$3,'Credit Agricole 2'!$D$3,'Credit Agricole 2'!$E$3,'Credit Agricole 2'!$F$3,'Credit Agricole 2'!$G$3,'Credit Agricole 2'!$H$3,'Credit Agricole 2'!$J$3,'Credit Agricole 2'!$K$3,'Credit Agricole 2'!$L$3)</f>
        <v>276</v>
      </c>
      <c r="F52" s="72"/>
      <c r="G52" s="63"/>
      <c r="H52" s="63"/>
      <c r="I52" s="131"/>
      <c r="J52" s="131"/>
      <c r="K52" s="131"/>
      <c r="L52" s="131"/>
      <c r="N52" s="21" t="s">
        <v>29</v>
      </c>
      <c r="O52" s="96" t="s">
        <v>3</v>
      </c>
      <c r="P52" s="61"/>
      <c r="Q52" s="17">
        <v>166</v>
      </c>
      <c r="R52" s="106">
        <v>725</v>
      </c>
    </row>
    <row r="53" spans="1:18" x14ac:dyDescent="0.3">
      <c r="A53" s="17">
        <v>3</v>
      </c>
      <c r="B53" s="17" t="s">
        <v>107</v>
      </c>
      <c r="C53" s="17">
        <f>MAX('Agoal 1'!$O$7,'Agoal 1'!$P$7,'Agoal 1'!$Q$7)</f>
        <v>649</v>
      </c>
      <c r="D53" s="37">
        <f>('Agoal 1'!$J$7+'Agoal 1'!$N$7)/COUNT('Agoal 1'!$D$7,'Agoal 1'!$E$7,'Agoal 1'!$F$7,'Agoal 1'!$G$7,'Agoal 1'!$H$7,'Agoal 1'!$I$7,'Agoal 1'!$K$7,'Agoal 1'!$L$7,'Agoal 1'!$M$7)</f>
        <v>191.11111111111111</v>
      </c>
      <c r="E53" s="17">
        <f>MAX('Agoal 1'!$D$7,'Agoal 1'!$E$7,'Agoal 1'!$F$7,'Agoal 1'!$G$7,'Agoal 1'!$H$7,'Agoal 1'!$I$7,'Agoal 1'!$K$7,'Agoal 1'!$L$7,'Agoal 1'!$M$7)</f>
        <v>276</v>
      </c>
      <c r="F53" s="72"/>
      <c r="G53" s="63"/>
      <c r="H53" s="63"/>
      <c r="I53" s="16">
        <v>1</v>
      </c>
      <c r="J53" s="16" t="s">
        <v>51</v>
      </c>
      <c r="K53" s="16">
        <f>'Meinl Bank'!D6+'Meinl Bank'!E6+'Meinl Bank'!F6+'Meinl Bank'!G6+'Meinl Bank'!H6+'Meinl Bank'!I6+'Meinl Bank'!K6+'Meinl Bank'!L6+'Meinl Bank'!M6+'Meinl Bank'!R6+'Meinl Bank'!S6+'Meinl Bank'!T6+'Meinl Bank'!V6</f>
        <v>3066</v>
      </c>
      <c r="L53" s="27">
        <f>K53/COUNT('Meinl Bank'!D6,'Meinl Bank'!E6,'Meinl Bank'!F6,'Meinl Bank'!G6,'Meinl Bank'!H6,'Meinl Bank'!I6,'Meinl Bank'!K6,'Meinl Bank'!L6,'Meinl Bank'!M6,'Meinl Bank'!R6,'Meinl Bank'!S6,'Meinl Bank'!T6,'Meinl Bank'!V6)</f>
        <v>235.84615384615384</v>
      </c>
      <c r="N53" s="99"/>
      <c r="O53" s="95"/>
      <c r="P53" s="62"/>
      <c r="Q53" s="10"/>
      <c r="R53" s="107"/>
    </row>
    <row r="54" spans="1:18" ht="28.8" x14ac:dyDescent="0.3">
      <c r="A54" s="17">
        <v>4</v>
      </c>
      <c r="B54" s="17" t="s">
        <v>51</v>
      </c>
      <c r="C54" s="17">
        <f>MAX('Meinl Bank'!$O$6,'Meinl Bank'!$P$6,'Meinl Bank'!$Q$6)</f>
        <v>742</v>
      </c>
      <c r="D54" s="37">
        <f>('Meinl Bank'!$J$6+'Meinl Bank'!$N$6)/COUNT('Meinl Bank'!$D$6,'Meinl Bank'!$E$6,'Meinl Bank'!$F$6,'Meinl Bank'!$G$6,'Meinl Bank'!$H$6,'Meinl Bank'!$I$6,'Meinl Bank'!$K$6,'Meinl Bank'!$L$6,'Meinl Bank'!$M$6)</f>
        <v>237.66666666666666</v>
      </c>
      <c r="E54" s="17">
        <f>MAX('Meinl Bank'!$D$6,'Meinl Bank'!$E$6,'Meinl Bank'!$F$6,'Meinl Bank'!$G$6,'Meinl Bank'!$H$6,'Meinl Bank'!$I$6,'Meinl Bank'!$K$6,'Meinl Bank'!$L$6,'Meinl Bank'!$M$6)</f>
        <v>269</v>
      </c>
      <c r="F54" s="72"/>
      <c r="G54" s="63"/>
      <c r="H54" s="63"/>
      <c r="I54" s="17">
        <v>2</v>
      </c>
      <c r="J54" s="17" t="s">
        <v>106</v>
      </c>
      <c r="K54" s="17">
        <f>'Agoal 2'!J6+'Agoal 2'!N6+'Agoal 2'!U6+'Agoal 2'!V6</f>
        <v>2873</v>
      </c>
      <c r="L54" s="37">
        <f>K54/COUNT('Agoal 2'!D6,'Agoal 2'!E6,'Agoal 2'!F6,'Agoal 2'!G6,'Agoal 2'!H6,'Agoal 2'!I6,'Agoal 2'!K6,'Agoal 2'!L6,'Agoal 2'!M6,'Agoal 2'!R6,'Agoal 2'!S6,'Agoal 2'!T6,'Agoal 2'!V6)</f>
        <v>221</v>
      </c>
      <c r="N54" s="21" t="s">
        <v>43</v>
      </c>
      <c r="O54" s="111" t="s">
        <v>5</v>
      </c>
      <c r="P54" s="62"/>
      <c r="Q54" s="17">
        <v>205</v>
      </c>
      <c r="R54" s="107"/>
    </row>
    <row r="55" spans="1:18" ht="28.8" x14ac:dyDescent="0.3">
      <c r="A55" s="17">
        <v>5</v>
      </c>
      <c r="B55" s="17" t="s">
        <v>28</v>
      </c>
      <c r="C55" s="17">
        <f>MAX('Unicredit 1'!$O$5,'Unicredit 1'!$P$5,'Unicredit 1'!$Q$5)</f>
        <v>688</v>
      </c>
      <c r="D55" s="24">
        <f>('Unicredit 1'!$J$5+'Unicredit 1'!$N$5)/COUNT('Unicredit 1'!$D$5,'Unicredit 1'!$E$5,'Unicredit 1'!$F$5,'Unicredit 1'!$G$5,'Unicredit 1'!$H$5,'Unicredit 1'!$I$5,'Unicredit 1'!$K$5,'Unicredit 1'!$L$5,'Unicredit 1'!$M$5)</f>
        <v>223.55555555555554</v>
      </c>
      <c r="E55" s="17">
        <f>MAX('Unicredit 1'!$D$5,'Unicredit 1'!$E$5,'Unicredit 1'!$F$5,'Unicredit 1'!$G$5,'Unicredit 1'!$H$5,'Unicredit 1'!$I$5,'Unicredit 1'!$K$5,'Unicredit 1'!$L$5,'Unicredit 1'!$M$5)</f>
        <v>269</v>
      </c>
      <c r="F55" s="72"/>
      <c r="G55" s="63"/>
      <c r="H55" s="63"/>
      <c r="I55" s="17">
        <v>3</v>
      </c>
      <c r="J55" s="17" t="s">
        <v>28</v>
      </c>
      <c r="K55" s="17">
        <f>'Unicredit 1'!J5+'Unicredit 1'!N5+'Unicredit 1'!U5+'Unicredit 1'!V5</f>
        <v>2870</v>
      </c>
      <c r="L55" s="37">
        <f>K55/COUNT('Unicredit 1'!D5,'Unicredit 1'!E5,'Unicredit 1'!F5,'Unicredit 1'!G5,'Unicredit 1'!H5,'Unicredit 1'!I5,'Unicredit 1'!K5,'Unicredit 1'!L5,'Unicredit 1'!M5,'Unicredit 1'!R5,'Unicredit 1'!S5,'Unicredit 1'!T5,'Unicredit 1'!V5)</f>
        <v>220.76923076923077</v>
      </c>
      <c r="N55" s="21" t="s">
        <v>44</v>
      </c>
      <c r="O55" s="111" t="s">
        <v>5</v>
      </c>
      <c r="P55" s="62"/>
      <c r="Q55" s="17">
        <v>171</v>
      </c>
      <c r="R55" s="107"/>
    </row>
    <row r="56" spans="1:18" ht="28.8" x14ac:dyDescent="0.3">
      <c r="A56" s="17">
        <v>6</v>
      </c>
      <c r="B56" s="17" t="s">
        <v>106</v>
      </c>
      <c r="C56" s="17">
        <f>MAX('Agoal 2'!$O$6,'Agoal 2'!$P$6,'Agoal 2'!$Q$6)</f>
        <v>671</v>
      </c>
      <c r="D56" s="24">
        <f>('Agoal 2'!$J$6+'Agoal 2'!$N$6)/COUNT('Agoal 2'!$D$6,'Agoal 2'!$E$6,'Agoal 2'!$F$6,'Agoal 2'!$G$6,'Agoal 2'!$H$6,'Agoal 2'!$I$6,'Agoal 2'!$K$6,'Agoal 2'!$L$6,'Agoal 2'!$M$6)</f>
        <v>217.55555555555554</v>
      </c>
      <c r="E56" s="17">
        <f>MAX('Agoal 2'!$D$6,'Agoal 2'!$E$6,'Agoal 2'!$F$6,'Agoal 2'!$G$6,'Agoal 2'!$H$6,'Agoal 2'!$I$6,'Agoal 2'!$K$6,'Agoal 2'!$L$6,'Agoal 2'!$M$6)</f>
        <v>268</v>
      </c>
      <c r="F56" s="72"/>
      <c r="G56" s="63"/>
      <c r="H56" s="63"/>
      <c r="I56" s="17">
        <v>4</v>
      </c>
      <c r="J56" s="17" t="s">
        <v>49</v>
      </c>
      <c r="K56" s="17">
        <f>'Meinl Bank'!J4+'Meinl Bank'!N4+'Meinl Bank'!U4+'Meinl Bank'!V4</f>
        <v>2859</v>
      </c>
      <c r="L56" s="37">
        <f>K56/COUNT('Meinl Bank'!D4,'Meinl Bank'!E4,'Meinl Bank'!F4,'Meinl Bank'!G4,'Meinl Bank'!H4,'Meinl Bank'!I4,'Meinl Bank'!K4,'Meinl Bank'!L4,'Meinl Bank'!M4,'Meinl Bank'!R4,'Meinl Bank'!S4,'Meinl Bank'!T4,'Meinl Bank'!V4)</f>
        <v>219.92307692307693</v>
      </c>
      <c r="N56" s="21" t="s">
        <v>45</v>
      </c>
      <c r="O56" s="111" t="s">
        <v>5</v>
      </c>
      <c r="P56" s="62"/>
      <c r="Q56" s="17">
        <v>124</v>
      </c>
      <c r="R56" s="107"/>
    </row>
    <row r="57" spans="1:18" ht="29.4" thickBot="1" x14ac:dyDescent="0.35">
      <c r="A57" s="17">
        <v>7</v>
      </c>
      <c r="B57" s="17" t="s">
        <v>141</v>
      </c>
      <c r="C57" s="17">
        <f>MAX('BPM 1'!$N$6,'BPM 1'!$O$6,'BPM 1'!$P$6)</f>
        <v>703</v>
      </c>
      <c r="D57" s="24">
        <f>('BPM 1'!$I$6+'BPM 1'!$M$6)/COUNT('BPM 1'!$C$6,'BPM 1'!$D$6,'BPM 1'!$E$6,'BPM 1'!$F$6,'BPM 1'!$G$6,'BPM 1'!$H$6,'BPM 1'!$J$6,'BPM 1'!$K$6,'BPM 1'!$L$6)</f>
        <v>203.77777777777777</v>
      </c>
      <c r="E57" s="17">
        <f>MAX('BPM 1'!$C$6,'BPM 1'!$D$6,'BPM 1'!$E$6,'BPM 1'!$F$6,'BPM 1'!$G$6,'BPM 1'!$H$6,'BPM 1'!$J$6,'BPM 1'!$K$6,'BPM 1'!$L$6)</f>
        <v>268</v>
      </c>
      <c r="F57" s="41"/>
      <c r="G57" s="42"/>
      <c r="H57" s="42"/>
      <c r="I57" s="17">
        <v>5</v>
      </c>
      <c r="J57" s="17" t="s">
        <v>123</v>
      </c>
      <c r="K57" s="17">
        <f>'Unicredit 1'!D3+'Unicredit 1'!E3+'Unicredit 1'!F3+'Unicredit 1'!G3+'Unicredit 1'!H3+'Unicredit 1'!I3+'Unicredit 1'!K3+'Unicredit 1'!L3+'Unicredit 1'!M3+'Unicredit 1'!R3+'Unicredit 1'!S3+'Unicredit 1'!T3+'Unicredit 1'!V3</f>
        <v>2855</v>
      </c>
      <c r="L57" s="24">
        <f>K57/COUNT('Unicredit 1'!D3,'Unicredit 1'!E3,'Unicredit 1'!F3,'Unicredit 1'!G3,'Unicredit 1'!H3,'Unicredit 1'!I3,'Unicredit 1'!K3,'Unicredit 1'!L3,'Unicredit 1'!M3,'Unicredit 1'!R3,'Unicredit 1'!S3,'Unicredit 1'!T3,'Unicredit 1'!V3)</f>
        <v>219.61538461538461</v>
      </c>
      <c r="N57" s="33" t="s">
        <v>46</v>
      </c>
      <c r="O57" s="112" t="s">
        <v>5</v>
      </c>
      <c r="P57" s="108"/>
      <c r="Q57" s="23">
        <v>206</v>
      </c>
      <c r="R57" s="109">
        <v>706</v>
      </c>
    </row>
    <row r="58" spans="1:18" ht="15" thickBot="1" x14ac:dyDescent="0.35">
      <c r="A58" s="17">
        <v>8</v>
      </c>
      <c r="B58" s="17" t="s">
        <v>49</v>
      </c>
      <c r="C58" s="17">
        <f>MAX('Meinl Bank'!$O$4,'Meinl Bank'!$P$4,'Meinl Bank'!$Q$4)</f>
        <v>695</v>
      </c>
      <c r="D58" s="24">
        <f>('Meinl Bank'!$J$4+'Meinl Bank'!$N$4)/COUNT('Meinl Bank'!$D$4,'Meinl Bank'!$E$4,'Meinl Bank'!$F$4,'Meinl Bank'!$G$4,'Meinl Bank'!$H$4,'Meinl Bank'!$I$4,'Meinl Bank'!$K$4,'Meinl Bank'!$L$4,'Meinl Bank'!$M$4)</f>
        <v>214.88888888888889</v>
      </c>
      <c r="E58" s="17">
        <f>MAX('Meinl Bank'!$D$4,'Meinl Bank'!$E$4,'Meinl Bank'!$F$4,'Meinl Bank'!$G$4,'Meinl Bank'!$H$4,'Meinl Bank'!$I$4,'Meinl Bank'!$K$4,'Meinl Bank'!$L$4,'Meinl Bank'!$M$4)</f>
        <v>258</v>
      </c>
      <c r="F58" s="41"/>
      <c r="G58" s="42"/>
      <c r="H58" s="42"/>
      <c r="I58" s="17">
        <v>6</v>
      </c>
      <c r="J58" s="17" t="s">
        <v>103</v>
      </c>
      <c r="K58" s="17">
        <f>'Agoal 2'!J3+'Agoal 2'!N3+'Agoal 2'!U3+'Agoal 2'!V3</f>
        <v>2766</v>
      </c>
      <c r="L58" s="24">
        <f>K58/COUNT('Agoal 2'!D3,'Agoal 2'!E3,'Agoal 2'!F3,'Agoal 2'!G3,'Agoal 2'!H3,'Agoal 2'!I3,'Agoal 2'!K3,'Agoal 2'!L3,'Agoal 2'!M3,'Agoal 2'!R3,'Agoal 2'!S3,'Agoal 2'!T3,'Agoal 2'!V3)</f>
        <v>212.76923076923077</v>
      </c>
    </row>
    <row r="59" spans="1:18" ht="15" thickBot="1" x14ac:dyDescent="0.35">
      <c r="A59" s="17">
        <v>9</v>
      </c>
      <c r="B59" s="17" t="s">
        <v>54</v>
      </c>
      <c r="C59" s="17">
        <f>MAX('OeNB 1'!$N$4,'OeNB 1'!$O$4,'OeNB 1'!$P$4)</f>
        <v>686</v>
      </c>
      <c r="D59" s="24">
        <f>('OeNB 1'!$I$4+'OeNB 1'!$M$4)/COUNT('OeNB 1'!$C$4,'OeNB 1'!$D$4,'OeNB 1'!$E$4,'OeNB 1'!$F$4,'OeNB 1'!$G$4,'OeNB 1'!$H$4,'OeNB 1'!$J$4,'OeNB 1'!$K$4,'OeNB 1'!$L$4)</f>
        <v>210.44444444444446</v>
      </c>
      <c r="E59" s="17">
        <f>MAX('OeNB 1'!$C$4,'OeNB 1'!$D$4,'OeNB 1'!$E$4,'OeNB 1'!$F$4,'OeNB 1'!$G$4,'OeNB 1'!$H$4,'OeNB 1'!$J$4,'OeNB 1'!$K$4,'OeNB 1'!$L$4)</f>
        <v>258</v>
      </c>
      <c r="F59" s="41"/>
      <c r="G59" s="42"/>
      <c r="H59" s="42"/>
      <c r="I59" s="17">
        <v>7</v>
      </c>
      <c r="J59" s="17" t="s">
        <v>46</v>
      </c>
      <c r="K59" s="17">
        <f>Raiffeisen!J6+Raiffeisen!N6+Raiffeisen!U6+Raiffeisen!V6</f>
        <v>2752</v>
      </c>
      <c r="L59" s="24">
        <f>K59/COUNT(Raiffeisen!D6,Raiffeisen!E6,Raiffeisen!F6,Raiffeisen!G6,Raiffeisen!H6,Raiffeisen!I6,Raiffeisen!K6,Raiffeisen!L6,Raiffeisen!M6,Raiffeisen!R6,Raiffeisen!S6,Raiffeisen!T6,Raiffeisen!V6)</f>
        <v>211.69230769230768</v>
      </c>
      <c r="N59" s="113" t="s">
        <v>122</v>
      </c>
      <c r="O59" s="114"/>
      <c r="P59" s="114"/>
      <c r="Q59" s="114"/>
      <c r="R59" s="115"/>
    </row>
    <row r="60" spans="1:18" ht="15" thickBot="1" x14ac:dyDescent="0.35">
      <c r="A60" s="17">
        <v>10</v>
      </c>
      <c r="B60" s="17" t="s">
        <v>104</v>
      </c>
      <c r="C60" s="17">
        <f>MAX('Agoal 2'!$O$4,'Agoal 2'!$P$4,'Agoal 2'!$Q$4)</f>
        <v>676</v>
      </c>
      <c r="D60" s="24">
        <f>('Agoal 2'!$J$4+'Agoal 2'!$N$4)/COUNT('Agoal 2'!$D$4,'Agoal 2'!$E$4,'Agoal 2'!$F$4,'Agoal 2'!$G$4,'Agoal 2'!$H$4,'Agoal 2'!$I$4,'Agoal 2'!$K$4,'Agoal 2'!$L$4,'Agoal 2'!$M$4)</f>
        <v>205.66666666666666</v>
      </c>
      <c r="E60" s="17">
        <f>MAX('Agoal 2'!$D$4,'Agoal 2'!$E$4,'Agoal 2'!$F$4,'Agoal 2'!$G$4,'Agoal 2'!$H$4,'Agoal 2'!$I$4,'Agoal 2'!$K$4,'Agoal 2'!$L$4,'Agoal 2'!$M$4)</f>
        <v>258</v>
      </c>
      <c r="F60" s="41"/>
      <c r="G60" s="42"/>
      <c r="H60" s="42"/>
      <c r="I60" s="17">
        <v>8</v>
      </c>
      <c r="J60" s="17" t="s">
        <v>54</v>
      </c>
      <c r="K60" s="17">
        <f>'OeNB 1'!I4+'OeNB 1'!M4+'OeNB 1'!T4</f>
        <v>2520</v>
      </c>
      <c r="L60" s="24">
        <f>K60/COUNT('OeNB 1'!C4,'OeNB 1'!D4,'OeNB 1'!E4,'OeNB 1'!F4,'OeNB 1'!G4,'OeNB 1'!H4,'OeNB 1'!J4,'OeNB 1'!K4,'OeNB 1'!L4,'OeNB 1'!Q4,'OeNB 1'!R4,'OeNB 1'!S4)</f>
        <v>210</v>
      </c>
      <c r="N60" s="116"/>
      <c r="O60" s="114"/>
      <c r="P60" s="114"/>
      <c r="Q60" s="114"/>
      <c r="R60" s="115"/>
    </row>
    <row r="61" spans="1:18" ht="15" thickBot="1" x14ac:dyDescent="0.35">
      <c r="A61" s="17">
        <v>11</v>
      </c>
      <c r="B61" s="17" t="s">
        <v>42</v>
      </c>
      <c r="C61" s="17">
        <f>MAX('Unicredit 2'!$O$6,'Unicredit 2'!$P$6,'Unicredit 2'!$Q$6)</f>
        <v>627</v>
      </c>
      <c r="D61" s="24">
        <f>('Unicredit 2'!$J$6+'Unicredit 2'!$N$6)/COUNT('Unicredit 2'!$D$6,'Unicredit 2'!$E$6,'Unicredit 2'!$F$6,'Unicredit 2'!$G$6,'Unicredit 2'!$H$6,'Unicredit 2'!$I$6,'Unicredit 2'!$K$6,'Unicredit 2'!$L$6,'Unicredit 2'!$M$6)</f>
        <v>198.11111111111111</v>
      </c>
      <c r="E61" s="17">
        <f>MAX('Unicredit 2'!$D$6,'Unicredit 2'!$E$6,'Unicredit 2'!$F$6,'Unicredit 2'!$G$6,'Unicredit 2'!$H$6,'Unicredit 2'!$I$6,'Unicredit 2'!$K$6,'Unicredit 2'!$L$6,'Unicredit 2'!$M$6)</f>
        <v>257</v>
      </c>
      <c r="F61" s="41"/>
      <c r="G61" s="42"/>
      <c r="H61" s="42"/>
      <c r="I61" s="17">
        <v>9</v>
      </c>
      <c r="J61" s="17" t="s">
        <v>50</v>
      </c>
      <c r="K61" s="17">
        <f>'Meinl Bank'!J5+'Meinl Bank'!N5+'Meinl Bank'!U5+'Meinl Bank'!V5</f>
        <v>2702</v>
      </c>
      <c r="L61" s="24">
        <f>K61/COUNT('Meinl Bank'!D5,'Meinl Bank'!E5,'Meinl Bank'!F5,'Meinl Bank'!G5,'Meinl Bank'!H5,'Meinl Bank'!I5,'Meinl Bank'!K5,'Meinl Bank'!L5,'Meinl Bank'!M5,'Meinl Bank'!R5,'Meinl Bank'!S5,'Meinl Bank'!T5,'Meinl Bank'!V5)</f>
        <v>207.84615384615384</v>
      </c>
      <c r="N61" s="117" t="s">
        <v>179</v>
      </c>
      <c r="O61" s="114"/>
      <c r="P61" s="114"/>
      <c r="Q61" s="114"/>
      <c r="R61" s="115"/>
    </row>
    <row r="62" spans="1:18" ht="15" thickBot="1" x14ac:dyDescent="0.35">
      <c r="A62" s="17">
        <v>12</v>
      </c>
      <c r="B62" s="17" t="s">
        <v>50</v>
      </c>
      <c r="C62" s="17">
        <f>MAX('Meinl Bank'!$O$5,'Meinl Bank'!$P$5,'Meinl Bank'!$Q$5)</f>
        <v>650</v>
      </c>
      <c r="D62" s="24">
        <f>('Meinl Bank'!$J$5+'Meinl Bank'!$N$5)/COUNT('Meinl Bank'!$D$5,'Meinl Bank'!$E$5,'Meinl Bank'!$F$5,'Meinl Bank'!$G$5,'Meinl Bank'!$H$5,'Meinl Bank'!$I$5,'Meinl Bank'!$K$5,'Meinl Bank'!$L$5,'Meinl Bank'!$M$5)</f>
        <v>207.33333333333334</v>
      </c>
      <c r="E62" s="17">
        <f>MAX('Meinl Bank'!$D$5,'Meinl Bank'!$E$5,'Meinl Bank'!$F$5,'Meinl Bank'!$G$5,'Meinl Bank'!$H$5,'Meinl Bank'!$I$5,'Meinl Bank'!$K$5,'Meinl Bank'!$L$5,'Meinl Bank'!$M$5)</f>
        <v>245</v>
      </c>
      <c r="F62" s="41"/>
      <c r="G62" s="42"/>
      <c r="H62" s="42"/>
      <c r="I62" s="17">
        <v>10</v>
      </c>
      <c r="J62" s="17" t="s">
        <v>104</v>
      </c>
      <c r="K62" s="17">
        <f>'Agoal 2'!J4+'Agoal 2'!N4+'Agoal 2'!U4+'Agoal 2'!V4</f>
        <v>2701</v>
      </c>
      <c r="L62" s="24">
        <f>K62/COUNT('Agoal 2'!D4,'Agoal 2'!E4,'Agoal 2'!F4,'Agoal 2'!G4,'Agoal 2'!H4,'Agoal 2'!I4,'Agoal 2'!K4,'Agoal 2'!L4,'Agoal 2'!M4,'Agoal 2'!R4,'Agoal 2'!S4,'Agoal 2'!T4,'Agoal 2'!V4)</f>
        <v>207.76923076923077</v>
      </c>
      <c r="N62" s="116"/>
      <c r="O62" s="114"/>
      <c r="P62" s="114"/>
      <c r="Q62" s="114"/>
      <c r="R62" s="115"/>
    </row>
    <row r="63" spans="1:18" ht="28.8" x14ac:dyDescent="0.3">
      <c r="A63" s="17">
        <v>13</v>
      </c>
      <c r="B63" s="17" t="s">
        <v>92</v>
      </c>
      <c r="C63" s="17">
        <f>MAX('Credit Agricole 2'!$N$6,'Credit Agricole 2'!$O$6,'Credit Agricole 2'!$P$6)</f>
        <v>634</v>
      </c>
      <c r="D63" s="24">
        <f>('Credit Agricole 2'!$I$6+'Credit Agricole 2'!$M$6)/COUNT('Credit Agricole 2'!$C$6,'Credit Agricole 2'!$D$6,'Credit Agricole 2'!$E$6,'Credit Agricole 2'!$F$6,'Credit Agricole 2'!$G$6,'Credit Agricole 2'!$H$6,'Credit Agricole 2'!$J$6,'Credit Agricole 2'!$K$6,'Credit Agricole 2'!$L$6)</f>
        <v>193.22222222222223</v>
      </c>
      <c r="E63" s="17">
        <f>MAX('Credit Agricole 2'!$C$6,'Credit Agricole 2'!$D$6,'Credit Agricole 2'!$E$6,'Credit Agricole 2'!$F$6,'Credit Agricole 2'!$G$6,'Credit Agricole 2'!$H$6,'Credit Agricole 2'!$J$6,'Credit Agricole 2'!$K$6,'Credit Agricole 2'!$L$6)</f>
        <v>245</v>
      </c>
      <c r="F63" s="41"/>
      <c r="G63" s="42"/>
      <c r="H63" s="42"/>
      <c r="I63" s="17">
        <v>11</v>
      </c>
      <c r="J63" s="17" t="s">
        <v>141</v>
      </c>
      <c r="K63" s="17">
        <f>'BPM 1'!I6+'BPM 1'!M6</f>
        <v>1834</v>
      </c>
      <c r="L63" s="24">
        <f>K63/COUNT('BPM 1'!C6,'BPM 1'!D6,'BPM 1'!E6,'BPM 1'!F6,'BPM 1'!G6,'BPM 1'!H6,'BPM 1'!J6,'BPM 1'!K6,'BPM 1'!L6)</f>
        <v>203.77777777777777</v>
      </c>
      <c r="N63" s="98"/>
      <c r="O63" s="94"/>
      <c r="P63" s="100" t="s">
        <v>140</v>
      </c>
      <c r="Q63" s="104" t="s">
        <v>178</v>
      </c>
      <c r="R63" s="9" t="s">
        <v>142</v>
      </c>
    </row>
    <row r="64" spans="1:18" x14ac:dyDescent="0.3">
      <c r="A64" s="17">
        <v>14</v>
      </c>
      <c r="B64" s="17" t="s">
        <v>45</v>
      </c>
      <c r="C64" s="17">
        <f>MAX(Raiffeisen!$O$5,Raiffeisen!$P$5,Raiffeisen!$Q$5)</f>
        <v>647</v>
      </c>
      <c r="D64" s="24">
        <f>(Raiffeisen!$J$5+Raiffeisen!$N$5)/COUNT(Raiffeisen!$D$5,Raiffeisen!$E$5,Raiffeisen!$F$5,Raiffeisen!$G$5,Raiffeisen!$H$5,Raiffeisen!$I$5,Raiffeisen!$K$5,Raiffeisen!$L$5,Raiffeisen!$M$5)</f>
        <v>196.33333333333334</v>
      </c>
      <c r="E64" s="17">
        <f>MAX(Raiffeisen!$D$5,Raiffeisen!$E$5,Raiffeisen!$F$5,Raiffeisen!$G$5,Raiffeisen!$H$5,Raiffeisen!$I$5,Raiffeisen!$K$5,Raiffeisen!$L$5,Raiffeisen!$M$5)</f>
        <v>239</v>
      </c>
      <c r="F64" s="41"/>
      <c r="G64" s="42"/>
      <c r="H64" s="42"/>
      <c r="I64" s="17">
        <v>12</v>
      </c>
      <c r="J64" s="17" t="s">
        <v>89</v>
      </c>
      <c r="K64" s="17">
        <f>'Credit Agricole 2'!C3+'Credit Agricole 2'!D3+'Credit Agricole 2'!E3+'Credit Agricole 2'!F3+'Credit Agricole 2'!G3+'Credit Agricole 2'!H3+'Credit Agricole 2'!J3+'Credit Agricole 2'!K3+'Credit Agricole 2'!L3+'Credit Agricole 2'!Q3+'Credit Agricole 2'!R3+'Credit Agricole 2'!S3</f>
        <v>2444</v>
      </c>
      <c r="L64" s="24">
        <f>K64/COUNT('Credit Agricole 2'!C3,'Credit Agricole 2'!D3,'Credit Agricole 2'!E3,'Credit Agricole 2'!F3,'Credit Agricole 2'!G3,'Credit Agricole 2'!H3,'Credit Agricole 2'!J3,'Credit Agricole 2'!K3,'Credit Agricole 2'!L3,'Credit Agricole 2'!Q3,'Credit Agricole 2'!R3,'Credit Agricole 2'!S3)</f>
        <v>203.66666666666666</v>
      </c>
      <c r="N64" s="17" t="s">
        <v>93</v>
      </c>
      <c r="O64" s="96" t="s">
        <v>14</v>
      </c>
      <c r="P64" s="101"/>
      <c r="Q64" s="21">
        <v>180</v>
      </c>
      <c r="R64" s="17"/>
    </row>
    <row r="65" spans="1:18" x14ac:dyDescent="0.3">
      <c r="A65" s="17">
        <v>15</v>
      </c>
      <c r="B65" s="17" t="s">
        <v>29</v>
      </c>
      <c r="C65" s="17">
        <f>MAX('Unicredit 1'!$O$6,'Unicredit 1'!$P$6,'Unicredit 1'!$Q$6)</f>
        <v>624</v>
      </c>
      <c r="D65" s="24">
        <f>('Unicredit 1'!$J$6+'Unicredit 1'!$N$6)/COUNT('Unicredit 1'!$D$6,'Unicredit 1'!$E$6,'Unicredit 1'!$F$6,'Unicredit 1'!$G$6,'Unicredit 1'!$H$6,'Unicredit 1'!$I$6,'Unicredit 1'!$K$6,'Unicredit 1'!$L$6,'Unicredit 1'!$M$6)</f>
        <v>196.77777777777777</v>
      </c>
      <c r="E65" s="17">
        <f>MAX('Unicredit 1'!$D$6,'Unicredit 1'!$E$6,'Unicredit 1'!$F$6,'Unicredit 1'!$G$6,'Unicredit 1'!$H$6,'Unicredit 1'!$I$6,'Unicredit 1'!$K$6,'Unicredit 1'!$L$6,'Unicredit 1'!$M$6)</f>
        <v>237</v>
      </c>
      <c r="F65" s="41"/>
      <c r="G65" s="42"/>
      <c r="H65" s="42"/>
      <c r="I65" s="17">
        <v>13</v>
      </c>
      <c r="J65" s="17" t="s">
        <v>29</v>
      </c>
      <c r="K65" s="17">
        <f>'Unicredit 1'!J6+'Unicredit 1'!N6+'Unicredit 1'!U6+'Unicredit 1'!V6</f>
        <v>2603</v>
      </c>
      <c r="L65" s="24">
        <f>K65/COUNT('Unicredit 1'!D6,'Unicredit 1'!E6,'Unicredit 1'!F6,'Unicredit 1'!G6,'Unicredit 1'!H6,'Unicredit 1'!I6,'Unicredit 1'!K6,'Unicredit 1'!L6,'Unicredit 1'!M6,'Unicredit 1'!R6,'Unicredit 1'!S6,'Unicredit 1'!T6,'Unicredit 1'!V6)</f>
        <v>200.23076923076923</v>
      </c>
      <c r="N65" s="17" t="s">
        <v>94</v>
      </c>
      <c r="O65" s="96" t="s">
        <v>14</v>
      </c>
      <c r="P65" s="101"/>
      <c r="Q65" s="21">
        <v>166</v>
      </c>
      <c r="R65" s="17"/>
    </row>
    <row r="66" spans="1:18" x14ac:dyDescent="0.3">
      <c r="A66" s="17">
        <v>16</v>
      </c>
      <c r="B66" s="17" t="s">
        <v>43</v>
      </c>
      <c r="C66" s="17">
        <f>MAX(Raiffeisen!$O$3,Raiffeisen!$P$3,Raiffeisen!$Q$3)</f>
        <v>628</v>
      </c>
      <c r="D66" s="24">
        <f>(Raiffeisen!$J$3+Raiffeisen!$N$3)/COUNT(Raiffeisen!$D$3,Raiffeisen!$E$3,Raiffeisen!$F$3,Raiffeisen!$G$3,Raiffeisen!$H$3,Raiffeisen!$I$3,Raiffeisen!$K$3,Raiffeisen!$L$3,Raiffeisen!$M$3)</f>
        <v>200.77777777777777</v>
      </c>
      <c r="E66" s="17">
        <f>MAX(Raiffeisen!$D$3,Raiffeisen!$E$3,Raiffeisen!$F$3,Raiffeisen!$G$3,Raiffeisen!$H$3,Raiffeisen!$I$3,Raiffeisen!$K$3,Raiffeisen!$L$3,Raiffeisen!$M$3)</f>
        <v>236</v>
      </c>
      <c r="F66" s="41"/>
      <c r="G66" s="42"/>
      <c r="H66" s="42"/>
      <c r="I66" s="17">
        <v>14</v>
      </c>
      <c r="J66" s="17" t="s">
        <v>42</v>
      </c>
      <c r="K66" s="17">
        <f>'Unicredit 2'!J6+'Unicredit 2'!N6+'Unicredit 2'!U6+'Unicredit 2'!V6</f>
        <v>2559</v>
      </c>
      <c r="L66" s="24">
        <f>K66/COUNT('Unicredit 2'!D6,'Unicredit 2'!E6,'Unicredit 2'!F6,'Unicredit 2'!G6,'Unicredit 2'!H6,'Unicredit 2'!I6,'Unicredit 2'!K6,'Unicredit 2'!L6,'Unicredit 2'!M6,'Unicredit 2'!R6,'Unicredit 2'!S6,'Unicredit 2'!T6,'Unicredit 2'!V6)</f>
        <v>196.84615384615384</v>
      </c>
      <c r="N66" s="17" t="s">
        <v>95</v>
      </c>
      <c r="O66" s="96" t="s">
        <v>14</v>
      </c>
      <c r="P66" s="101"/>
      <c r="Q66" s="21">
        <v>180</v>
      </c>
      <c r="R66" s="17"/>
    </row>
    <row r="67" spans="1:18" x14ac:dyDescent="0.3">
      <c r="A67" s="17">
        <v>17</v>
      </c>
      <c r="B67" s="17" t="s">
        <v>90</v>
      </c>
      <c r="C67" s="17">
        <f>MAX('Credit Agricole 2'!$N$4,'Credit Agricole 2'!$O$4,'Credit Agricole 2'!$P$4)</f>
        <v>626</v>
      </c>
      <c r="D67" s="24">
        <f>('Credit Agricole 2'!$I$4+'Credit Agricole 2'!$M$4)/COUNT('Credit Agricole 2'!$C$4,'Credit Agricole 2'!$D$4,'Credit Agricole 2'!$E$4,'Credit Agricole 2'!$F$4,'Credit Agricole 2'!$G$4,'Credit Agricole 2'!$H$4,'Credit Agricole 2'!$J$4,'Credit Agricole 2'!$K$4,'Credit Agricole 2'!$L$4)</f>
        <v>176.77777777777777</v>
      </c>
      <c r="E67" s="17">
        <f>MAX('Credit Agricole 2'!$C$4,'Credit Agricole 2'!$D$4,'Credit Agricole 2'!$E$4,'Credit Agricole 2'!$F$4,'Credit Agricole 2'!$G$4,'Credit Agricole 2'!$H$4,'Credit Agricole 2'!$J$4,'Credit Agricole 2'!$K$4,'Credit Agricole 2'!$L$4)</f>
        <v>235</v>
      </c>
      <c r="F67" s="41"/>
      <c r="G67" s="42"/>
      <c r="H67" s="42"/>
      <c r="I67" s="17">
        <v>15</v>
      </c>
      <c r="J67" s="17" t="s">
        <v>64</v>
      </c>
      <c r="K67" s="17">
        <f>'AIB Leinster'!J6+'AIB Leinster'!N6+'AIB Leinster'!U6</f>
        <v>2359</v>
      </c>
      <c r="L67" s="24">
        <f>K67/COUNT('AIB Leinster'!D6,'AIB Leinster'!E6,'AIB Leinster'!F6,'AIB Leinster'!G6,'AIB Leinster'!H6,'AIB Leinster'!I6,'AIB Leinster'!K6,'AIB Leinster'!L6,'AIB Leinster'!M6,'AIB Leinster'!R6,'AIB Leinster'!S6,'AIB Leinster'!T6)</f>
        <v>196.58333333333334</v>
      </c>
      <c r="N67" s="17" t="s">
        <v>96</v>
      </c>
      <c r="O67" s="96" t="s">
        <v>14</v>
      </c>
      <c r="P67" s="101"/>
      <c r="Q67" s="21">
        <v>194</v>
      </c>
      <c r="R67" s="17">
        <v>720</v>
      </c>
    </row>
    <row r="68" spans="1:18" x14ac:dyDescent="0.3">
      <c r="A68" s="17">
        <v>18</v>
      </c>
      <c r="B68" s="17" t="s">
        <v>110</v>
      </c>
      <c r="C68" s="17">
        <f>MAX('BPCE 1'!$N$5,'BPCE 1'!$O$5,'BPCE 1'!$P$5)</f>
        <v>594</v>
      </c>
      <c r="D68" s="24">
        <f>('BPCE 1'!$I$5+'BPCE 1'!$M$5)/COUNT('BPCE 1'!$C$5,'BPCE 1'!$D$5,'BPCE 1'!$E$5,'BPCE 1'!$F$5,'BPCE 1'!$G$5,'BPCE 1'!$H$5,'BPCE 1'!$J$5,'BPCE 1'!$K$5,'BPCE 1'!$L$5)</f>
        <v>194.88888888888889</v>
      </c>
      <c r="E68" s="17">
        <f>MAX('BPCE 1'!$C$5,'BPCE 1'!$D$5,'BPCE 1'!$E$5,'BPCE 1'!$F$5,'BPCE 1'!$G$5,'BPCE 1'!$H$5,'BPCE 1'!$J$5,'BPCE 1'!$K$5,'BPCE 1'!$L$5)</f>
        <v>232</v>
      </c>
      <c r="F68" s="41"/>
      <c r="G68" s="42"/>
      <c r="H68" s="42"/>
      <c r="I68" s="17">
        <v>16</v>
      </c>
      <c r="J68" s="17" t="s">
        <v>108</v>
      </c>
      <c r="K68" s="17">
        <f>'BPCE 1'!I3+'BPCE 1'!M3+'BPCE 1'!T3</f>
        <v>2336</v>
      </c>
      <c r="L68" s="24">
        <f>K68/COUNT('BPCE 1'!C3,'BPCE 1'!D3,'BPCE 1'!E3,'BPCE 1'!F3,'BPCE 1'!G3,'BPCE 1'!H3,'BPCE 1'!J3,'BPCE 1'!K3,'BPCE 1'!L3,'BPCE 1'!Q3,'BPCE 1'!R3,'BPCE 1'!S3)</f>
        <v>194.66666666666666</v>
      </c>
      <c r="N68" s="99"/>
      <c r="O68" s="95"/>
      <c r="P68" s="102"/>
      <c r="Q68" s="99"/>
      <c r="R68" s="10"/>
    </row>
    <row r="69" spans="1:18" x14ac:dyDescent="0.3">
      <c r="A69" s="17">
        <v>19</v>
      </c>
      <c r="B69" s="17" t="s">
        <v>81</v>
      </c>
      <c r="C69" s="17">
        <f>MAX('BPM 2'!$N$5,'BPM 2'!$O$5,'BPM 2'!$P$5)</f>
        <v>603</v>
      </c>
      <c r="D69" s="24">
        <f>('BPM 2'!$I$5+'BPM 2'!$M$5)/COUNT('BPM 2'!$C$5,'BPM 2'!$D$5,'BPM 2'!$E$5,'BPM 2'!$F$5,'BPM 2'!$G$5,'BPM 2'!$H$5,'BPM 2'!$J$5,'BPM 2'!$K$5,'BPM 2'!$L$5)</f>
        <v>187.66666666666666</v>
      </c>
      <c r="E69" s="17">
        <f>MAX('BPM 2'!$C$5,'BPM 2'!$D$5,'BPM 2'!$E$5,'BPM 2'!$F$5,'BPM 2'!$G$5,'BPM 2'!$H$5,'BPM 2'!$J$5,'BPM 2'!$K$5,'BPM 2'!$L$5)</f>
        <v>232</v>
      </c>
      <c r="F69" s="41"/>
      <c r="G69" s="42"/>
      <c r="H69" s="42"/>
      <c r="I69" s="17">
        <v>17</v>
      </c>
      <c r="J69" s="17" t="s">
        <v>45</v>
      </c>
      <c r="K69" s="17">
        <f>Raiffeisen!J5+Raiffeisen!N5+Raiffeisen!U5+Raiffeisen!V5</f>
        <v>2488</v>
      </c>
      <c r="L69" s="24">
        <f>K69/COUNT(Raiffeisen!D5,Raiffeisen!E5,Raiffeisen!F5,Raiffeisen!G5,Raiffeisen!H5,Raiffeisen!I5,Raiffeisen!L5,Raiffeisen!M5,Raiffeisen!K5,Raiffeisen!R5,Raiffeisen!S5,Raiffeisen!T5,Raiffeisen!V5)</f>
        <v>191.38461538461539</v>
      </c>
      <c r="N69" s="17" t="s">
        <v>120</v>
      </c>
      <c r="O69" s="96" t="s">
        <v>145</v>
      </c>
      <c r="P69" s="101"/>
      <c r="Q69" s="21">
        <v>177</v>
      </c>
      <c r="R69" s="10"/>
    </row>
    <row r="70" spans="1:18" x14ac:dyDescent="0.3">
      <c r="A70" s="17">
        <v>20</v>
      </c>
      <c r="B70" s="17" t="s">
        <v>103</v>
      </c>
      <c r="C70" s="17">
        <f>MAX('Agoal 2'!$O$3,'Agoal 2'!$P$3,'Agoal 2'!$Q$3)</f>
        <v>650</v>
      </c>
      <c r="D70" s="24">
        <f>('Agoal 2'!$J$3+'Agoal 2'!$N$3)/COUNT('Agoal 2'!$D$3,'Agoal 2'!$E$3,'Agoal 2'!$F$3,'Agoal 2'!$G$3,'Agoal 2'!$H$3,'Agoal 2'!$I$3,'Agoal 2'!$K$3,'Agoal 2'!$L$3,'Agoal 2'!$M$3)</f>
        <v>214.88888888888889</v>
      </c>
      <c r="E70" s="17">
        <f>MAX('Agoal 2'!$D$3,'Agoal 2'!$E$3,'Agoal 2'!$F$3,'Agoal 2'!$G$3,'Agoal 2'!$H$3,'Agoal 2'!$I$3,'Agoal 2'!$K$3,'Agoal 2'!$L$3,'Agoal 2'!$M$3)</f>
        <v>228</v>
      </c>
      <c r="F70" s="41"/>
      <c r="G70" s="42"/>
      <c r="H70" s="42"/>
      <c r="I70" s="17">
        <v>18</v>
      </c>
      <c r="J70" s="17" t="s">
        <v>107</v>
      </c>
      <c r="K70" s="17">
        <f>'Agoal 1'!D7+'Agoal 1'!E7+'Agoal 1'!F7+'Agoal 1'!G7+'Agoal 1'!H7+'Agoal 1'!I7+'Agoal 1'!K7+'Agoal 1'!L7+'Agoal 1'!M7</f>
        <v>1720</v>
      </c>
      <c r="L70" s="24">
        <f>K70/COUNT('Agoal 1'!D7,'Agoal 1'!E7,'Agoal 1'!F7,'Agoal 1'!G7,'Agoal 1'!H7,'Agoal 1'!I7,'Agoal 1'!K7,'Agoal 1'!L7,'Agoal 1'!M7)</f>
        <v>191.11111111111111</v>
      </c>
      <c r="N70" s="17" t="s">
        <v>66</v>
      </c>
      <c r="O70" s="96" t="s">
        <v>145</v>
      </c>
      <c r="P70" s="101"/>
      <c r="Q70" s="21">
        <v>176</v>
      </c>
      <c r="R70" s="10"/>
    </row>
    <row r="71" spans="1:18" x14ac:dyDescent="0.3">
      <c r="A71" s="17">
        <v>21</v>
      </c>
      <c r="B71" s="17" t="s">
        <v>46</v>
      </c>
      <c r="C71" s="17">
        <f>MAX(Raiffeisen!$O$6,Raiffeisen!$P$6,Raiffeisen!$Q$6)</f>
        <v>645</v>
      </c>
      <c r="D71" s="24">
        <f>(Raiffeisen!$J$6+Raiffeisen!$N$6)/COUNT(Raiffeisen!$D$6,Raiffeisen!$E$6,Raiffeisen!$F$6,Raiffeisen!$G$6,Raiffeisen!$H$6,Raiffeisen!$I$6,Raiffeisen!$K$6,Raiffeisen!$L$6,Raiffeisen!$M$6)</f>
        <v>205.77777777777777</v>
      </c>
      <c r="E71" s="17">
        <f>MAX(Raiffeisen!$D$6,Raiffeisen!$E$6,Raiffeisen!$F$6,Raiffeisen!$G$6,Raiffeisen!$H$6,Raiffeisen!$I$6,Raiffeisen!$K$6,Raiffeisen!$L$6,Raiffeisen!$M$6)</f>
        <v>227</v>
      </c>
      <c r="F71" s="41"/>
      <c r="G71" s="42"/>
      <c r="H71" s="42"/>
      <c r="I71" s="17">
        <v>19</v>
      </c>
      <c r="J71" s="17" t="s">
        <v>110</v>
      </c>
      <c r="K71" s="17">
        <f>'BPCE 1'!I5+'BPCE 1'!M5+'BPCE 1'!T5</f>
        <v>2284</v>
      </c>
      <c r="L71" s="24">
        <f>K71/COUNT('Credit Agricole 2'!C4,'Credit Agricole 2'!D4,'Credit Agricole 2'!E4,'Credit Agricole 2'!F4,'Credit Agricole 2'!G4,'Credit Agricole 2'!H4,'Credit Agricole 2'!J4,'Credit Agricole 2'!K4,'Credit Agricole 2'!L4,'Credit Agricole 2'!Q4,'Credit Agricole 2'!R4,'Credit Agricole 2'!S4)</f>
        <v>190.33333333333334</v>
      </c>
      <c r="N71" s="17" t="s">
        <v>67</v>
      </c>
      <c r="O71" s="96" t="s">
        <v>145</v>
      </c>
      <c r="P71" s="101"/>
      <c r="Q71" s="21">
        <v>131</v>
      </c>
      <c r="R71" s="10"/>
    </row>
    <row r="72" spans="1:18" ht="15" thickBot="1" x14ac:dyDescent="0.35">
      <c r="A72" s="17">
        <v>22</v>
      </c>
      <c r="B72" s="17" t="s">
        <v>64</v>
      </c>
      <c r="C72" s="17">
        <f>MAX('AIB Leinster'!$O$6,'AIB Leinster'!$P$6,'AIB Leinster'!$Q$6)</f>
        <v>643</v>
      </c>
      <c r="D72" s="24">
        <f>('AIB Leinster'!$J$6+'AIB Leinster'!$N$6)/COUNT('AIB Leinster'!$D$6,'AIB Leinster'!$E$6,'AIB Leinster'!$F$6,'AIB Leinster'!$G$6,'AIB Leinster'!$H$6,'AIB Leinster'!$I$6,'AIB Leinster'!$K$6,'AIB Leinster'!$L$6,'AIB Leinster'!$M$6)</f>
        <v>198.77777777777777</v>
      </c>
      <c r="E72" s="17">
        <f>MAX('AIB Leinster'!$D$6,'AIB Leinster'!$E$6,'AIB Leinster'!$F$6,'AIB Leinster'!$G$6,'AIB Leinster'!$H$6,'AIB Leinster'!$I$6,'AIB Leinster'!$K$6,'AIB Leinster'!$L$6,'AIB Leinster'!$M$6)</f>
        <v>227</v>
      </c>
      <c r="F72" s="41"/>
      <c r="G72" s="42"/>
      <c r="H72" s="42"/>
      <c r="I72" s="17">
        <v>20</v>
      </c>
      <c r="J72" s="17" t="s">
        <v>92</v>
      </c>
      <c r="K72" s="17">
        <f>'Credit Agricole 2'!I6+'Credit Agricole 2'!M6+'Credit Agricole 2'!T6</f>
        <v>2269</v>
      </c>
      <c r="L72" s="24">
        <f>K72/COUNT('Credit Agricole 2'!C6,'Credit Agricole 2'!D6,'Credit Agricole 2'!E6,'Credit Agricole 2'!F6,'Credit Agricole 2'!G6,'Credit Agricole 2'!H6,'Credit Agricole 2'!J6,'Credit Agricole 2'!K6,'Credit Agricole 2'!L6,'Credit Agricole 2'!Q6,'Credit Agricole 2'!R6,'Credit Agricole 2'!S6)</f>
        <v>189.08333333333334</v>
      </c>
      <c r="N72" s="23" t="s">
        <v>68</v>
      </c>
      <c r="O72" s="97" t="s">
        <v>145</v>
      </c>
      <c r="P72" s="103"/>
      <c r="Q72" s="33">
        <v>165</v>
      </c>
      <c r="R72" s="23">
        <v>649</v>
      </c>
    </row>
    <row r="73" spans="1:18" x14ac:dyDescent="0.3">
      <c r="A73" s="17">
        <v>23</v>
      </c>
      <c r="B73" s="17" t="s">
        <v>83</v>
      </c>
      <c r="C73" s="17">
        <f>MAX('BPM 2'!$N$7,'BPM 2'!$O$7,'BPM 2'!$P$7)</f>
        <v>552</v>
      </c>
      <c r="D73" s="24">
        <f>('BPM 2'!$I$7+'BPM 2'!$M$7)/COUNT('BPM 2'!$C$7,'BPM 2'!$D$7,'BPM 2'!$E$7,'BPM 2'!$F$7,'BPM 2'!$G$7,'BPM 2'!$H$7,'BPM 2'!$J$7,'BPM 2'!$K$7,'BPM 2'!$L$7)</f>
        <v>181.83333333333334</v>
      </c>
      <c r="E73" s="17">
        <f>MAX('BPM 2'!$C$7,'BPM 2'!$D$7,'BPM 2'!$E$7,'BPM 2'!$F$7,'BPM 2'!$G$7,'BPM 2'!$H$7,'BPM 2'!$J$7,'BPM 2'!$K$7,'BPM 2'!$L$7)</f>
        <v>226</v>
      </c>
      <c r="F73" s="41"/>
      <c r="G73" s="42"/>
      <c r="H73" s="42"/>
      <c r="I73" s="17">
        <v>21</v>
      </c>
      <c r="J73" s="17" t="s">
        <v>109</v>
      </c>
      <c r="K73" s="17">
        <f>'BPCE 1'!I4+'BPCE 1'!M4+'BPCE 1'!T4</f>
        <v>2264</v>
      </c>
      <c r="L73" s="24">
        <f>K73/COUNT('BPCE 1'!C4,'BPCE 1'!D4,'BPCE 1'!E4,'BPCE 1'!F4,'BPCE 1'!G4,'BPCE 1'!H4,'BPCE 1'!J4,'BPCE 1'!K4,'BPCE 1'!L4,'BPCE 1'!Q4,'BPCE 1'!R4,'BPCE 1'!S4)</f>
        <v>188.66666666666666</v>
      </c>
    </row>
    <row r="74" spans="1:18" ht="15" thickBot="1" x14ac:dyDescent="0.35">
      <c r="A74" s="17">
        <v>24</v>
      </c>
      <c r="B74" s="17" t="s">
        <v>75</v>
      </c>
      <c r="C74" s="17">
        <f>MAX('BPM 1'!$N$3,'BPM 1'!$O$3,'BPM 1'!$P$3)</f>
        <v>545</v>
      </c>
      <c r="D74" s="24">
        <f>('BPM 1'!$I$3+'BPM 1'!$M$3)/COUNT('BPM 1'!$C$3,'BPM 1'!$D$3,'BPM 1'!$E$3,'BPM 1'!$F$3,'BPM 1'!$G$3,'BPM 1'!$H$3,'BPM 1'!$J$3,'BPM 1'!$K$3,'BPM 1'!$L$3)</f>
        <v>175.22222222222223</v>
      </c>
      <c r="E74" s="17">
        <f>MAX('BPM 1'!$C$3,'BPM 1'!$D$3,'BPM 1'!$E$3,'BPM 1'!$F$3,'BPM 1'!$G$3,'BPM 1'!$H$3,'BPM 1'!$J$3,'BPM 1'!$K$3,'BPM 1'!$L$3)</f>
        <v>225</v>
      </c>
      <c r="F74" s="41"/>
      <c r="G74" s="42"/>
      <c r="H74" s="42"/>
      <c r="I74" s="17">
        <v>22</v>
      </c>
      <c r="J74" s="17" t="s">
        <v>96</v>
      </c>
      <c r="K74" s="17">
        <f>'ING 1'!I6+'ING 1'!M6+'ING 1'!T6+'ING 1'!U6</f>
        <v>2450</v>
      </c>
      <c r="L74" s="24">
        <f>K74/COUNT('ING 1'!C6,'ING 1'!D6,'ING 1'!E6,'ING 1'!F6,'ING 1'!G6,'ING 1'!H6,'ING 1'!J6,'ING 1'!K6,'ING 1'!L6,'ING 1'!Q6,'ING 1'!R6,'ING 1'!S6,'ING 1'!U6)</f>
        <v>188.46153846153845</v>
      </c>
    </row>
    <row r="75" spans="1:18" x14ac:dyDescent="0.3">
      <c r="A75" s="17">
        <v>25</v>
      </c>
      <c r="B75" s="17" t="s">
        <v>79</v>
      </c>
      <c r="C75" s="17">
        <f>MAX('BPM 2'!$N$3,'BPM 2'!$O$3,'BPM 2'!$P$3)</f>
        <v>502</v>
      </c>
      <c r="D75" s="24">
        <f>('BPM 2'!$I$3+'BPM 2'!$M$3)/COUNT('BPM 2'!$C$3,'BPM 2'!$D$3,'BPM 2'!$E$3,'BPM 2'!$F$3,'BPM 2'!$G$3,'BPM 2'!$H$3,'BPM 2'!$J$3,'BPM 2'!$K$3,'BPM 2'!$L$3)</f>
        <v>158.77777777777777</v>
      </c>
      <c r="E75" s="17">
        <f>MAX('BPM 2'!$C$3,'BPM 2'!$D$3,'BPM 2'!$E$3,'BPM 2'!$F$3,'BPM 2'!$G$3,'BPM 2'!$H$3,'BPM 2'!$J$3,'BPM 2'!$K$3,'BPM 2'!$L$3)</f>
        <v>224</v>
      </c>
      <c r="F75" s="41"/>
      <c r="G75" s="42"/>
      <c r="H75" s="42"/>
      <c r="I75" s="17">
        <v>23</v>
      </c>
      <c r="J75" s="17" t="s">
        <v>91</v>
      </c>
      <c r="K75" s="17">
        <f>'Credit Agricole 2'!I5+'Credit Agricole 2'!M5+'Credit Agricole 2'!T5</f>
        <v>2261</v>
      </c>
      <c r="L75" s="24">
        <f>K75/COUNT('Credit Agricole 2'!C5,'Credit Agricole 2'!D5,'Credit Agricole 2'!E5,'Credit Agricole 2'!F5,'Credit Agricole 2'!G5,'Credit Agricole 2'!H5,'Credit Agricole 2'!J5,'Credit Agricole 2'!K5,'Credit Agricole 2'!L5,'Credit Agricole 2'!Q5,'Credit Agricole 2'!R5,'Credit Agricole 2'!S5)</f>
        <v>188.41666666666666</v>
      </c>
      <c r="N75" s="16" t="s">
        <v>112</v>
      </c>
      <c r="O75" s="110" t="s">
        <v>19</v>
      </c>
      <c r="P75" s="60">
        <v>10</v>
      </c>
      <c r="Q75" s="16">
        <v>172</v>
      </c>
      <c r="R75" s="105"/>
    </row>
    <row r="76" spans="1:18" x14ac:dyDescent="0.3">
      <c r="A76" s="17">
        <v>26</v>
      </c>
      <c r="B76" s="17" t="s">
        <v>109</v>
      </c>
      <c r="C76" s="17">
        <f>MAX('BPCE 1'!$N$4,'BPCE 1'!$O$4,'BPCE 1'!$P$4)</f>
        <v>590</v>
      </c>
      <c r="D76" s="24">
        <f>('BPCE 1'!$I$4+'BPCE 1'!$M$4)/COUNT('BPCE 1'!$C$4,'BPCE 1'!$D$4,'BPCE 1'!$E$4,'BPCE 1'!$F$4,'BPCE 1'!$G$4,'BPCE 1'!$H$4,'BPCE 1'!$J$4,'BPCE 1'!$K$4,'BPCE 1'!$L$4)</f>
        <v>187.88888888888889</v>
      </c>
      <c r="E76" s="17">
        <f>MAX('BPCE 1'!$C$4,'BPCE 1'!$D$4,'BPCE 1'!$E$4,'BPCE 1'!$F$4,'BPCE 1'!$G$4,'BPCE 1'!$H$4,'BPCE 1'!$J$4,'BPCE 1'!$K$4,'BPCE 1'!$L$4)</f>
        <v>223</v>
      </c>
      <c r="F76" s="41"/>
      <c r="G76" s="42"/>
      <c r="H76" s="42"/>
      <c r="I76" s="17">
        <v>24</v>
      </c>
      <c r="J76" s="17" t="s">
        <v>43</v>
      </c>
      <c r="K76" s="17">
        <f>Raiffeisen!J3+Raiffeisen!N3+Raiffeisen!U3+Raiffeisen!V3</f>
        <v>2630</v>
      </c>
      <c r="L76" s="24">
        <f>K76/COUNT(Raiffeisen!D3,Raiffeisen!E3,Raiffeisen!F3,Raiffeisen!G3,Raiffeisen!H3,Raiffeisen!I3,Raiffeisen!K3,Raiffeisen!L3,Raiffeisen!M3,Raiffeisen!R3,Raiffeisen!S3,Raiffeisen!T3,Raiffeisen!V3,Raiffeisen!V3)</f>
        <v>187.85714285714286</v>
      </c>
      <c r="N76" s="17" t="s">
        <v>113</v>
      </c>
      <c r="O76" s="96" t="s">
        <v>19</v>
      </c>
      <c r="P76" s="61">
        <v>10</v>
      </c>
      <c r="Q76" s="17">
        <v>167</v>
      </c>
      <c r="R76" s="106"/>
    </row>
    <row r="77" spans="1:18" x14ac:dyDescent="0.3">
      <c r="A77" s="17">
        <v>27</v>
      </c>
      <c r="B77" s="17" t="s">
        <v>73</v>
      </c>
      <c r="C77" s="17">
        <f>MAX('Danske Bank'!$N$6,'Danske Bank'!$O$6,'Danske Bank'!$P$6)</f>
        <v>561</v>
      </c>
      <c r="D77" s="24">
        <f>('Danske Bank'!$I$6+'Danske Bank'!$M$6)/COUNT('Danske Bank'!$C$6,'Danske Bank'!$D$6,'Danske Bank'!$E$6,'Danske Bank'!$F$6,'Danske Bank'!$G$6,'Danske Bank'!$H$6,'Danske Bank'!$J$6,'Danske Bank'!$K$6,'Danske Bank'!$L$6)</f>
        <v>186.875</v>
      </c>
      <c r="E77" s="17">
        <f>MAX('Danske Bank'!$C$6,'Danske Bank'!$D$6,'Danske Bank'!$E$6,'Danske Bank'!$F$6,'Danske Bank'!$G$6,'Danske Bank'!$H$6,'Danske Bank'!$J$6,'Danske Bank'!$K$6,'Danske Bank'!$L$6)</f>
        <v>223</v>
      </c>
      <c r="F77" s="41"/>
      <c r="G77" s="42"/>
      <c r="H77" s="42"/>
      <c r="I77" s="17">
        <v>25</v>
      </c>
      <c r="J77" s="17" t="s">
        <v>56</v>
      </c>
      <c r="K77" s="17">
        <f>'OeNB 1'!I6+'OeNB 1'!M6+'OeNB 1'!T6</f>
        <v>2234</v>
      </c>
      <c r="L77" s="24">
        <f>K77/COUNT('OeNB 1'!C6,'OeNB 1'!D6,'OeNB 1'!E6,'OeNB 1'!F6,'OeNB 1'!G6,'OeNB 1'!J6,'OeNB 1'!H6,'OeNB 1'!K6,'OeNB 1'!L6,'OeNB 1'!Q6,'OeNB 1'!R6,'OeNB 1'!S6)</f>
        <v>186.16666666666666</v>
      </c>
      <c r="N77" s="17" t="s">
        <v>114</v>
      </c>
      <c r="O77" s="96" t="s">
        <v>19</v>
      </c>
      <c r="P77" s="61"/>
      <c r="Q77" s="17">
        <v>147</v>
      </c>
      <c r="R77" s="106"/>
    </row>
    <row r="78" spans="1:18" x14ac:dyDescent="0.3">
      <c r="A78" s="17">
        <v>28</v>
      </c>
      <c r="B78" s="17" t="s">
        <v>91</v>
      </c>
      <c r="C78" s="17">
        <f>MAX('Credit Agricole 2'!$N$5,'Credit Agricole 2'!$O$5,'Credit Agricole 2'!$P$5)</f>
        <v>600</v>
      </c>
      <c r="D78" s="24">
        <f>('Credit Agricole 2'!$I$5+'Credit Agricole 2'!$M$5)/COUNT('Credit Agricole 2'!$C$5,'Credit Agricole 2'!$D$5,'Credit Agricole 2'!$E$5,'Credit Agricole 2'!$F$5,'Credit Agricole 2'!$G$5,'Credit Agricole 2'!$H$5,'Credit Agricole 2'!$J$5,'Credit Agricole 2'!$K$5,'Credit Agricole 2'!$L$5)</f>
        <v>183.11111111111111</v>
      </c>
      <c r="E78" s="17">
        <f>MAX('Credit Agricole 2'!$C$5,'Credit Agricole 2'!$D$5,'Credit Agricole 2'!$E$5,'Credit Agricole 2'!$F$5,'Credit Agricole 2'!$G$5,'Credit Agricole 2'!$H$5,'Credit Agricole 2'!$J$5,'Credit Agricole 2'!$K$5,'Credit Agricole 2'!$L$5)</f>
        <v>223</v>
      </c>
      <c r="F78" s="41"/>
      <c r="G78" s="42"/>
      <c r="H78" s="42"/>
      <c r="I78" s="17">
        <v>26</v>
      </c>
      <c r="J78" s="17" t="s">
        <v>81</v>
      </c>
      <c r="K78" s="17">
        <f>'BPM 2'!I5+'BPM 2'!M5+'BPM 2'!T5</f>
        <v>2202</v>
      </c>
      <c r="L78" s="24">
        <f>K78/COUNT('BPM 2'!C5,'BPM 2'!D5,'BPM 2'!E5,'BPM 2'!F5,'BPM 2'!G5,'BPM 2'!H5,'BPM 2'!J5,'BPM 2'!K5,'BPM 2'!L5,'BPM 2'!Q5,'BPM 2'!R5,'BPM 2'!S5)</f>
        <v>183.5</v>
      </c>
      <c r="N78" s="17" t="s">
        <v>115</v>
      </c>
      <c r="O78" s="96" t="s">
        <v>19</v>
      </c>
      <c r="P78" s="61"/>
      <c r="Q78" s="17">
        <v>232</v>
      </c>
      <c r="R78" s="106">
        <v>738</v>
      </c>
    </row>
    <row r="79" spans="1:18" x14ac:dyDescent="0.3">
      <c r="A79" s="17">
        <v>29</v>
      </c>
      <c r="B79" s="17" t="s">
        <v>72</v>
      </c>
      <c r="C79" s="17">
        <f>MAX('Danske Bank'!$N$5,'Danske Bank'!$O$5,'Danske Bank'!$P$5)</f>
        <v>558</v>
      </c>
      <c r="D79" s="24">
        <f>('Danske Bank'!$I$5+'Danske Bank'!$M$5)/COUNT('Danske Bank'!$C$5,'Danske Bank'!$D$5,'Danske Bank'!$E$5,'Danske Bank'!$F$5,'Danske Bank'!$G$5,'Danske Bank'!$H$5,'Danske Bank'!$J$5,'Danske Bank'!$K$5,'Danske Bank'!$L$5)</f>
        <v>171.125</v>
      </c>
      <c r="E79" s="17">
        <f>MAX('Danske Bank'!$C$5,'Danske Bank'!$D$5,'Danske Bank'!$E$5,'Danske Bank'!$F$5,'Danske Bank'!$G$5,'Danske Bank'!$H$5,'Danske Bank'!$J$5,'Danske Bank'!$K$5,'Danske Bank'!$L$5)</f>
        <v>223</v>
      </c>
      <c r="F79" s="41"/>
      <c r="G79" s="42"/>
      <c r="H79" s="42"/>
      <c r="I79" s="17">
        <v>27</v>
      </c>
      <c r="J79" s="17" t="s">
        <v>52</v>
      </c>
      <c r="K79" s="17">
        <f>'Meinl Bank'!J7</f>
        <v>550</v>
      </c>
      <c r="L79" s="24">
        <f>K79/COUNT('Meinl Bank'!D7,'Meinl Bank'!E7,'Meinl Bank'!F7,'Meinl Bank'!G7,'Meinl Bank'!H7,'Meinl Bank'!I7,'Meinl Bank'!K7,'Meinl Bank'!L7,'Meinl Bank'!M7,'Meinl Bank'!R7,'Meinl Bank'!S7,'Meinl Bank'!T7,'Meinl Bank'!V7)</f>
        <v>183.33333333333334</v>
      </c>
      <c r="N79" s="99"/>
      <c r="O79" s="95"/>
      <c r="P79" s="62"/>
      <c r="Q79" s="10"/>
      <c r="R79" s="107"/>
    </row>
    <row r="80" spans="1:18" x14ac:dyDescent="0.3">
      <c r="A80" s="17">
        <v>30</v>
      </c>
      <c r="B80" s="17" t="s">
        <v>56</v>
      </c>
      <c r="C80" s="17">
        <f>MAX('OeNB 1'!$N$6,'OeNB 1'!$O$6,'OeNB 1'!$P$6)</f>
        <v>598</v>
      </c>
      <c r="D80" s="24">
        <f>('OeNB 1'!$I$6+'OeNB 1'!$M$6)/COUNT('OeNB 1'!$C$6,'OeNB 1'!$D$6,'OeNB 1'!$E$6,'OeNB 1'!$F$6,'OeNB 1'!$G$6,'OeNB 1'!$H$6,'OeNB 1'!$J$6,'OeNB 1'!$K$6,'OeNB 1'!$L$6)</f>
        <v>191.11111111111111</v>
      </c>
      <c r="E80" s="17">
        <f>MAX('OeNB 1'!$C$6,'OeNB 1'!$D$6,'OeNB 1'!$E$6,'OeNB 1'!$F$6,'OeNB 1'!$G$6,'OeNB 1'!$H$6,'OeNB 1'!$J$6,'OeNB 1'!$K$6,'OeNB 1'!$L$6)</f>
        <v>222</v>
      </c>
      <c r="F80" s="41"/>
      <c r="G80" s="42"/>
      <c r="H80" s="42"/>
      <c r="I80" s="17">
        <v>28</v>
      </c>
      <c r="J80" s="17" t="s">
        <v>82</v>
      </c>
      <c r="K80" s="17">
        <f>'BPM 2'!I6</f>
        <v>550</v>
      </c>
      <c r="L80" s="24">
        <f>K80/COUNT('BPM 2'!C6,'BPM 2'!D6,'BPM 2'!E6,'BPM 2'!F6,'BPM 2'!G6,'BPM 2'!H6,'BPM 2'!J6,'BPM 2'!K6,'BPM 2'!L6,'BPM 2'!Q6,'BPM 2'!R6,'BPM 2'!S6)</f>
        <v>183.33333333333334</v>
      </c>
      <c r="N80" s="21" t="s">
        <v>38</v>
      </c>
      <c r="O80" s="111" t="s">
        <v>4</v>
      </c>
      <c r="P80" s="62"/>
      <c r="Q80" s="17">
        <v>133</v>
      </c>
      <c r="R80" s="107"/>
    </row>
    <row r="81" spans="1:18" x14ac:dyDescent="0.3">
      <c r="A81" s="17">
        <v>31</v>
      </c>
      <c r="B81" s="17" t="s">
        <v>67</v>
      </c>
      <c r="C81" s="17">
        <f>MAX('AIB Munster'!$N$5,'AIB Munster'!$O$5,'AIB Munster'!$P$5)</f>
        <v>541</v>
      </c>
      <c r="D81" s="24">
        <f>('AIB Munster'!$I$5+'AIB Munster'!$M$5)/COUNT('AIB Munster'!$C$5,'AIB Munster'!$D$5,'AIB Munster'!$E$5,'AIB Munster'!$F$5,'AIB Munster'!$G$5,'AIB Munster'!$H$5,'AIB Munster'!$J$5,'AIB Munster'!$K$5,'AIB Munster'!$L$5)</f>
        <v>170.66666666666666</v>
      </c>
      <c r="E81" s="17">
        <f>MAX('AIB Munster'!$C$5,'AIB Munster'!$D$5,'AIB Munster'!$E$5,'AIB Munster'!$F$5,'AIB Munster'!$G$5,'AIB Munster'!$H$5,'AIB Munster'!$J$5,'AIB Munster'!$K$5,'AIB Munster'!$L$5)</f>
        <v>222</v>
      </c>
      <c r="F81" s="41"/>
      <c r="G81" s="42"/>
      <c r="H81" s="42"/>
      <c r="I81" s="17">
        <v>29</v>
      </c>
      <c r="J81" s="17" t="s">
        <v>80</v>
      </c>
      <c r="K81" s="17">
        <f>'BPM 2'!I4+'BPM 2'!M4+'BPM 2'!T4</f>
        <v>2197</v>
      </c>
      <c r="L81" s="24">
        <f>K81/COUNT('BPM 2'!C4,'BPM 2'!D4,'BPM 2'!E4,'BPM 2'!F4,'BPM 2'!G4,'BPM 2'!H4,'BPM 2'!J4,'BPM 2'!K4,'BPM 2'!L4,'BPM 2'!Q4,'BPM 2'!R4,'BPM 2'!S4)</f>
        <v>183.08333333333334</v>
      </c>
      <c r="N81" s="21" t="s">
        <v>39</v>
      </c>
      <c r="O81" s="111" t="s">
        <v>4</v>
      </c>
      <c r="P81" s="61">
        <v>10</v>
      </c>
      <c r="Q81" s="17">
        <v>144</v>
      </c>
      <c r="R81" s="107"/>
    </row>
    <row r="82" spans="1:18" x14ac:dyDescent="0.3">
      <c r="A82" s="17">
        <v>32</v>
      </c>
      <c r="B82" s="17" t="s">
        <v>111</v>
      </c>
      <c r="C82" s="17">
        <f>MAX('BPCE 1'!$N$6,'BPCE 1'!$O$6,'BPCE 1'!$P$6)</f>
        <v>585</v>
      </c>
      <c r="D82" s="24">
        <f>('BPCE 1'!$I$6+'BPCE 1'!$M$6)/COUNT('BPCE 1'!$C$6,'BPCE 1'!$D$6,'BPCE 1'!$E$6,'BPCE 1'!$F$6,'BPCE 1'!$G$6,'BPCE 1'!$H$6,'BPCE 1'!$J$6,'BPCE 1'!$K$6,'BPCE 1'!$L$6)</f>
        <v>174.44444444444446</v>
      </c>
      <c r="E82" s="17">
        <f>MAX('BPCE 1'!$C$6,'BPCE 1'!$D$6,'BPCE 1'!$E$6,'BPCE 1'!$F$6,'BPCE 1'!$G$6,'BPCE 1'!$H$6,'BPCE 1'!$J$6,'BPCE 1'!$K$6,'BPCE 1'!$L$6)</f>
        <v>221</v>
      </c>
      <c r="F82" s="41"/>
      <c r="G82" s="42"/>
      <c r="H82" s="42"/>
      <c r="I82" s="17">
        <v>30</v>
      </c>
      <c r="J82" s="17" t="s">
        <v>73</v>
      </c>
      <c r="K82" s="17">
        <f>'Danske Bank'!I6+'Danske Bank'!M6+'Danske Bank'!T6</f>
        <v>2008</v>
      </c>
      <c r="L82" s="24">
        <f>K82/COUNT('Danske Bank'!C6,'Danske Bank'!D6,'Danske Bank'!E6,'Danske Bank'!F6,'Danske Bank'!G6,'Danske Bank'!H6,'Danske Bank'!J6,'Danske Bank'!K6,'Danske Bank'!L6,'Danske Bank'!Q6,'Danske Bank'!R6,'Danske Bank'!S6)</f>
        <v>182.54545454545453</v>
      </c>
      <c r="N82" s="21" t="s">
        <v>41</v>
      </c>
      <c r="O82" s="111" t="s">
        <v>4</v>
      </c>
      <c r="P82" s="61">
        <v>10</v>
      </c>
      <c r="Q82" s="17">
        <v>161</v>
      </c>
      <c r="R82" s="107"/>
    </row>
    <row r="83" spans="1:18" ht="15" thickBot="1" x14ac:dyDescent="0.35">
      <c r="A83" s="17">
        <v>33</v>
      </c>
      <c r="B83" s="17" t="s">
        <v>84</v>
      </c>
      <c r="C83" s="17">
        <f>MAX('Credit Agricole 1'!$O$3,'Credit Agricole 1'!$P$3,'Credit Agricole 1'!$Q$3)</f>
        <v>557</v>
      </c>
      <c r="D83" s="24">
        <f>('Credit Agricole 1'!$J$3+'Credit Agricole 1'!$N$3)/COUNT('Credit Agricole 1'!$D$3,'Credit Agricole 1'!$E$3,'Credit Agricole 1'!$F$3,'Credit Agricole 1'!$G$3,'Credit Agricole 1'!$H$3,'Credit Agricole 1'!$I$3,'Credit Agricole 1'!$K$3,'Credit Agricole 1'!$L$3,'Credit Agricole 1'!$M$3)</f>
        <v>177.44444444444446</v>
      </c>
      <c r="E83" s="17">
        <f>MAX('Credit Agricole 1'!$D$3,'Credit Agricole 1'!$E$3,'Credit Agricole 1'!$F$3,'Credit Agricole 1'!$G$3,'Credit Agricole 1'!$H$3,'Credit Agricole 1'!$I$3,'Credit Agricole 1'!$K$3,'Credit Agricole 1'!$L$3,'Credit Agricole 1'!$M$3)</f>
        <v>220</v>
      </c>
      <c r="F83" s="41"/>
      <c r="G83" s="42"/>
      <c r="H83" s="42"/>
      <c r="I83" s="17">
        <v>31</v>
      </c>
      <c r="J83" s="17" t="s">
        <v>76</v>
      </c>
      <c r="K83" s="17">
        <f>'BPM 1'!I4+'BPM 1'!M4</f>
        <v>1605</v>
      </c>
      <c r="L83" s="24">
        <f>K83/COUNT('BPM 1'!C4,'BPM 1'!D4,'BPM 1'!E4,'BPM 1'!F4,'BPM 1'!G4,'BPM 1'!H4,'BPM 1'!J4,'BPM 1'!K4,'BPM 1'!L4)</f>
        <v>178.33333333333334</v>
      </c>
      <c r="N83" s="33" t="s">
        <v>42</v>
      </c>
      <c r="O83" s="112" t="s">
        <v>4</v>
      </c>
      <c r="P83" s="108"/>
      <c r="Q83" s="23">
        <v>194</v>
      </c>
      <c r="R83" s="109">
        <v>652</v>
      </c>
    </row>
    <row r="84" spans="1:18" x14ac:dyDescent="0.3">
      <c r="A84" s="17">
        <v>34</v>
      </c>
      <c r="B84" s="17" t="s">
        <v>102</v>
      </c>
      <c r="C84" s="17">
        <f>MAX('Agoal 1'!$O$6,'Agoal 1'!$P$6,'Agoal 1'!$Q$6)</f>
        <v>530</v>
      </c>
      <c r="D84" s="24">
        <f>('Agoal 1'!$J$6+'Agoal 1'!$N$6)/COUNT('Agoal 1'!$D$6,'Agoal 1'!$E$6,'Agoal 1'!$F$6,'Agoal 1'!$G$6,'Agoal 1'!$H$6,'Agoal 1'!$I$6,'Agoal 1'!$K$6,'Agoal 1'!$L$6,'Agoal 1'!$M$6)</f>
        <v>171.44444444444446</v>
      </c>
      <c r="E84" s="17">
        <f>MAX('Agoal 1'!$D$6,'Agoal 1'!$E$6,'Agoal 1'!$F$6,'Agoal 1'!$G$6,'Agoal 1'!$H$6,'Agoal 1'!$I$6,'Agoal 1'!$K$6,'Agoal 1'!$L$6,'Agoal 1'!$M$6)</f>
        <v>219</v>
      </c>
      <c r="F84" s="41"/>
      <c r="G84" s="42"/>
      <c r="H84" s="42"/>
      <c r="I84" s="17">
        <v>32</v>
      </c>
      <c r="J84" s="17" t="s">
        <v>78</v>
      </c>
      <c r="K84" s="17">
        <f>'BPM 1'!I7</f>
        <v>535</v>
      </c>
      <c r="L84" s="24">
        <f>K84/COUNT('BPM 1'!C7,'BPM 1'!D7,'BPM 1'!E7,'BPM 1'!F7,'BPM 1'!G7,'BPM 1'!H7,'BPM 1'!J7,'BPM 1'!K7,'BPM 1'!L7)</f>
        <v>178.33333333333334</v>
      </c>
    </row>
    <row r="85" spans="1:18" x14ac:dyDescent="0.3">
      <c r="A85" s="17">
        <v>35</v>
      </c>
      <c r="B85" s="17" t="s">
        <v>108</v>
      </c>
      <c r="C85" s="17">
        <f>MAX('BPCE 1'!$N$3,'BPCE 1'!$O$3,'BPCE 1'!$P$3)</f>
        <v>607</v>
      </c>
      <c r="D85" s="24">
        <f>('BPCE 1'!$I$3+'BPCE 1'!$M$3)/COUNT('BPCE 1'!$C$3,'BPCE 1'!$D$3,'BPCE 1'!$E$3,'BPCE 1'!$F$3,'BPCE 1'!$G$3,'BPCE 1'!$H$3,'BPCE 1'!$J$3,'BPCE 1'!$K$3,'BPCE 1'!$L$3)</f>
        <v>195.55555555555554</v>
      </c>
      <c r="E85" s="17">
        <f>MAX('BPCE 1'!$C$3,'BPCE 1'!$D$3,'BPCE 1'!$E$3,'BPCE 1'!$F$3,'BPCE 1'!$G$3,'BPCE 1'!$H$3,'BPCE 1'!$J$3,'BPCE 1'!$K$3,'BPCE 1'!$L$3)</f>
        <v>217</v>
      </c>
      <c r="F85" s="41"/>
      <c r="G85" s="42"/>
      <c r="H85" s="42"/>
      <c r="I85" s="17">
        <v>33</v>
      </c>
      <c r="J85" s="17" t="s">
        <v>72</v>
      </c>
      <c r="K85" s="17">
        <f>'Danske Bank'!I5+'Danske Bank'!M5+'Danske Bank'!T5</f>
        <v>1953</v>
      </c>
      <c r="L85" s="24">
        <f>K85/COUNT('Danske Bank'!C5,'Danske Bank'!D5,'Danske Bank'!E5,'Danske Bank'!F5,'Danske Bank'!G5,'Danske Bank'!H5,'Danske Bank'!J5,'Danske Bank'!K5,'Danske Bank'!L5,'Danske Bank'!Q5,'Danske Bank'!R5,'Danske Bank'!S5)</f>
        <v>177.54545454545453</v>
      </c>
    </row>
    <row r="86" spans="1:18" x14ac:dyDescent="0.3">
      <c r="A86" s="17">
        <v>36</v>
      </c>
      <c r="B86" s="17" t="s">
        <v>55</v>
      </c>
      <c r="C86" s="17">
        <f>MAX('OeNB 1'!$N$5,'OeNB 1'!$O$5,'OeNB 1'!$P$5)</f>
        <v>591</v>
      </c>
      <c r="D86" s="24">
        <f>('OeNB 1'!$I$5+'OeNB 1'!$M$5)/COUNT('OeNB 1'!$C$5,'OeNB 1'!$D$5,'OeNB 1'!$E$5,'OeNB 1'!$F$5,'OeNB 1'!$G$5,'OeNB 1'!$H$5,'OeNB 1'!$J$5,'OeNB 1'!$K$5,'OeNB 1'!$L$5)</f>
        <v>179.22222222222223</v>
      </c>
      <c r="E86" s="17">
        <f>MAX('OeNB 1'!$C$5,'OeNB 1'!$D$5,'OeNB 1'!$E$5,'OeNB 1'!$F$5,'OeNB 1'!$G$5,'OeNB 1'!$H$5,'OeNB 1'!$J$5,'OeNB 1'!$K$5,'OeNB 1'!$L$5)</f>
        <v>216</v>
      </c>
      <c r="F86" s="41"/>
      <c r="G86" s="42"/>
      <c r="H86" s="42"/>
      <c r="I86" s="17">
        <v>34</v>
      </c>
      <c r="J86" s="17" t="s">
        <v>90</v>
      </c>
      <c r="K86" s="17">
        <f>'Credit Agricole 2'!I4+'Credit Agricole 2'!M4+'Credit Agricole 2'!T4</f>
        <v>2112</v>
      </c>
      <c r="L86" s="24">
        <f>K86/COUNT('Credit Agricole 2'!C4,'Credit Agricole 2'!D4,'Credit Agricole 2'!E4,'Credit Agricole 2'!F4,'Credit Agricole 2'!G4,'Credit Agricole 2'!H4,'Credit Agricole 2'!J4,'Credit Agricole 2'!K4,'Credit Agricole 2'!L4,'Credit Agricole 2'!Q4,'Credit Agricole 2'!R4,'Credit Agricole 2'!S4)</f>
        <v>176</v>
      </c>
    </row>
    <row r="87" spans="1:18" x14ac:dyDescent="0.3">
      <c r="A87" s="17">
        <v>37</v>
      </c>
      <c r="B87" s="17" t="s">
        <v>86</v>
      </c>
      <c r="C87" s="17">
        <f>MAX('Credit Agricole 1'!$O$5,'Credit Agricole 1'!$P$5,'Credit Agricole 1'!$Q$5)</f>
        <v>529</v>
      </c>
      <c r="D87" s="24">
        <f>('Credit Agricole 1'!$J$5+'Credit Agricole 1'!$N$5)/COUNT('Credit Agricole 1'!$D$5,'Credit Agricole 1'!$E$5,'Credit Agricole 1'!$F$5,'Credit Agricole 1'!$G$5,'Credit Agricole 1'!$H$5,'Credit Agricole 1'!$I$5,'Credit Agricole 1'!$K$5,'Credit Agricole 1'!$L$5,'Credit Agricole 1'!$M$5)</f>
        <v>176.33333333333334</v>
      </c>
      <c r="E87" s="17">
        <f>MAX('Credit Agricole 1'!$D$5,'Credit Agricole 1'!$E$5,'Credit Agricole 1'!$F$5,'Credit Agricole 1'!$G$5,'Credit Agricole 1'!$H$5,'Credit Agricole 1'!$I$5,'Credit Agricole 1'!$K$5,'Credit Agricole 1'!$L$5,'Credit Agricole 1'!$M$5)</f>
        <v>215</v>
      </c>
      <c r="F87" s="41"/>
      <c r="G87" s="42"/>
      <c r="H87" s="42"/>
      <c r="I87" s="17">
        <v>35</v>
      </c>
      <c r="J87" s="17" t="s">
        <v>165</v>
      </c>
      <c r="K87" s="17">
        <f>'BPM 2'!I7+'BPM 2'!M7+'BPM 2'!T7</f>
        <v>1584</v>
      </c>
      <c r="L87" s="24">
        <f>K87/COUNT('BPM 2'!C7,'BPM 2'!D7,'BPM 2'!E7,'BPM 2'!F7,'BPM 2'!G7,'BPM 2'!H7,'BPM 2'!J7,'BPM 2'!K7,'BPM 2'!L7,'BPM 2'!Q7,'BPM 2'!R7,'BPM 2'!S7)</f>
        <v>176</v>
      </c>
    </row>
    <row r="88" spans="1:18" x14ac:dyDescent="0.3">
      <c r="A88" s="17">
        <v>38</v>
      </c>
      <c r="B88" s="17" t="s">
        <v>93</v>
      </c>
      <c r="C88" s="17">
        <f>MAX('ING 1'!$N$3,'ING 1'!$O$3,'ING 1'!$P$3)</f>
        <v>585</v>
      </c>
      <c r="D88" s="24">
        <f>('ING 1'!$I$3+'ING 1'!$M$3)/COUNT('ING 1'!$C$3,'ING 1'!$D$3,'ING 1'!$E$3,'ING 1'!$F$3,'ING 1'!$G$3,'ING 1'!$H$3,'ING 1'!$J$3,'ING 1'!$K$3,'ING 1'!$L$3)</f>
        <v>173.11111111111111</v>
      </c>
      <c r="E88" s="17">
        <f>MAX('ING 1'!$C$3,'ING 1'!$D$3,'ING 1'!$E$3,'ING 1'!$F$3,'ING 1'!$G$3,'ING 1'!$H$3,'ING 1'!$J$3,'ING 1'!$K$3,'ING 1'!$L$3)</f>
        <v>215</v>
      </c>
      <c r="F88" s="41"/>
      <c r="G88" s="42"/>
      <c r="H88" s="42"/>
      <c r="I88" s="17">
        <v>36</v>
      </c>
      <c r="J88" s="17" t="s">
        <v>111</v>
      </c>
      <c r="K88" s="17">
        <f>'BPCE 1'!I6+'BPCE 1'!M6+'BPCE 1'!T6</f>
        <v>2110</v>
      </c>
      <c r="L88" s="24">
        <f>K88/COUNT('BPCE 1'!C6,'BPCE 1'!D6,'BPCE 1'!E6,'BPCE 1'!F6,'BPCE 1'!G6,'BPCE 1'!H6,'BPCE 1'!J6,'BPCE 1'!K6,'BPCE 1'!L6,'BPCE 1'!Q6,'BPCE 1'!R6,'BPCE 1'!S6)</f>
        <v>175.83333333333334</v>
      </c>
    </row>
    <row r="89" spans="1:18" x14ac:dyDescent="0.3">
      <c r="A89" s="17">
        <v>39</v>
      </c>
      <c r="B89" s="17" t="s">
        <v>76</v>
      </c>
      <c r="C89" s="17">
        <f>MAX('BPM 1'!$N$4,'BPM 1'!$O$4,'BPM 1'!$P$4)</f>
        <v>549</v>
      </c>
      <c r="D89" s="24">
        <f>('BPM 1'!$I$4+'BPM 1'!$M$4)/COUNT('BPM 1'!$C$4,'BPM 1'!$D$4,'BPM 1'!$E$4,'BPM 1'!$F$4,'BPM 1'!$G$4,'BPM 1'!$H$4,'BPM 1'!$J$4,'BPM 1'!$K$4,'BPM 1'!$L$4)</f>
        <v>178.33333333333334</v>
      </c>
      <c r="E89" s="17">
        <f>MAX('BPM 1'!$C$4,'BPM 1'!$D$4,'BPM 1'!$E$4,'BPM 1'!$F$4,'BPM 1'!$G$4,'BPM 1'!$H$4,'BPM 1'!$J$4,'BPM 1'!$K$4,'BPM 1'!$L$4)</f>
        <v>213</v>
      </c>
      <c r="F89" s="41"/>
      <c r="G89" s="42"/>
      <c r="H89" s="42"/>
      <c r="I89" s="17">
        <v>37</v>
      </c>
      <c r="J89" s="17" t="s">
        <v>75</v>
      </c>
      <c r="K89" s="17">
        <f>'BPM 1'!I3+'BPM 1'!M3</f>
        <v>1577</v>
      </c>
      <c r="L89" s="24">
        <f>K89/COUNT('BPM 1'!C3,'BPM 1'!D3,'BPM 1'!E3,'BPM 1'!F3,'BPM 1'!G3,'BPM 1'!H3,'BPM 1'!J3,'BPM 1'!K3,'BPM 1'!L3)</f>
        <v>175.22222222222223</v>
      </c>
    </row>
    <row r="90" spans="1:18" x14ac:dyDescent="0.3">
      <c r="A90" s="17">
        <v>40</v>
      </c>
      <c r="B90" s="17" t="s">
        <v>38</v>
      </c>
      <c r="C90" s="17">
        <f>MAX('Unicredit 2'!$O$3,'Unicredit 2'!$P$3,'Unicredit 2'!$Q$3)</f>
        <v>517</v>
      </c>
      <c r="D90" s="24">
        <f>('Unicredit 2'!$J$3+'Unicredit 2'!$N$3)/COUNT('Unicredit 2'!$D$3,'Unicredit 2'!$E$3,'Unicredit 2'!$F$3,'Unicredit 2'!$G$3,'Unicredit 2'!$H$3,'Unicredit 2'!$I$3,'Unicredit 2'!$K$3,'Unicredit 2'!$L$3,'Unicredit 2'!$M$3)</f>
        <v>164</v>
      </c>
      <c r="E90" s="17">
        <f>MAX('Unicredit 2'!$D$3,'Unicredit 2'!$E$3,'Unicredit 2'!$F$3,'Unicredit 2'!$G$3,'Unicredit 2'!$H$3,'Unicredit 2'!$I$3,'Unicredit 2'!$K$3,'Unicredit 2'!$L$3,'Unicredit 2'!$M$3)</f>
        <v>213</v>
      </c>
      <c r="F90" s="41"/>
      <c r="G90" s="42"/>
      <c r="H90" s="42"/>
      <c r="I90" s="17">
        <v>38</v>
      </c>
      <c r="J90" s="17" t="s">
        <v>62</v>
      </c>
      <c r="K90" s="17">
        <f>'AIB Leinster'!J4+'AIB Leinster'!N4+'AIB Leinster'!U4</f>
        <v>2102</v>
      </c>
      <c r="L90" s="24">
        <f>K90/COUNT('AIB Leinster'!D4,'AIB Leinster'!E4,'AIB Leinster'!F4,'AIB Leinster'!G4,'AIB Leinster'!H4,'AIB Leinster'!I4,'AIB Leinster'!K4,'AIB Leinster'!L4,'AIB Leinster'!M4,'AIB Leinster'!R4,'AIB Leinster'!S4,'AIB Leinster'!T4)</f>
        <v>175.16666666666666</v>
      </c>
    </row>
    <row r="91" spans="1:18" x14ac:dyDescent="0.3">
      <c r="A91" s="17">
        <v>41</v>
      </c>
      <c r="B91" s="17" t="s">
        <v>96</v>
      </c>
      <c r="C91" s="17">
        <f>MAX('ING 1'!$N$6,'ING 1'!$O$6,'ING 1'!$P$6)</f>
        <v>580</v>
      </c>
      <c r="D91" s="24">
        <f>('ING 1'!$I$6+'ING 1'!$M$6)/COUNT('ING 1'!$C$6,'ING 1'!$D$6,'ING 1'!$E$6,'ING 1'!$F$6,'ING 1'!$G$6,'ING 1'!$H$6,'ING 1'!$J$6,'ING 1'!$K$6,'ING 1'!$L$6)</f>
        <v>188.77777777777777</v>
      </c>
      <c r="E91" s="17">
        <f>MAX('ING 1'!$C$6,'ING 1'!$D$6,'ING 1'!$E$6,'ING 1'!$F$6,'ING 1'!$G$6,'ING 1'!$H$6,'ING 1'!$J$6,'ING 1'!$K$6,'ING 1'!$L$6)</f>
        <v>212</v>
      </c>
      <c r="F91" s="41"/>
      <c r="G91" s="42"/>
      <c r="H91" s="42"/>
      <c r="I91" s="17">
        <v>39</v>
      </c>
      <c r="J91" s="17" t="s">
        <v>67</v>
      </c>
      <c r="K91" s="17">
        <f>'AIB Munster'!I5+'AIB Munster'!M5+'AIB Munster'!T5+'AIB Munster'!U5</f>
        <v>2256</v>
      </c>
      <c r="L91" s="24">
        <f>K91/COUNT('AIB Munster'!C5,'AIB Munster'!D5,'AIB Munster'!E5,'AIB Munster'!F5,'AIB Munster'!G5,'AIB Munster'!H5,'AIB Munster'!J5,'AIB Munster'!K5,'AIB Munster'!L5,'AIB Munster'!Q5,'AIB Munster'!R5,'AIB Munster'!S5,'AIB Munster'!U5)</f>
        <v>173.53846153846155</v>
      </c>
    </row>
    <row r="92" spans="1:18" x14ac:dyDescent="0.3">
      <c r="A92" s="17">
        <v>42</v>
      </c>
      <c r="B92" s="17" t="s">
        <v>52</v>
      </c>
      <c r="C92" s="17">
        <f>MAX('Meinl Bank'!$O$7,'Meinl Bank'!$P$7,'Meinl Bank'!$Q$7)</f>
        <v>550</v>
      </c>
      <c r="D92" s="24">
        <f>('Meinl Bank'!$J$7+'Meinl Bank'!$N$7)/COUNT('Meinl Bank'!$D$7,'Meinl Bank'!$E$7,'Meinl Bank'!$F$7,'Meinl Bank'!$G$7,'Meinl Bank'!$H$7,'Meinl Bank'!$I$7,'Meinl Bank'!$K$7,'Meinl Bank'!$L$7,'Meinl Bank'!$M$7)</f>
        <v>183.33333333333334</v>
      </c>
      <c r="E92" s="17">
        <f>MAX('Meinl Bank'!$D$7,'Meinl Bank'!$E$7,'Meinl Bank'!$F$7,'Meinl Bank'!$G$7,'Meinl Bank'!$H$7,'Meinl Bank'!$I$7,'Meinl Bank'!$K$7,'Meinl Bank'!$L$7,'Meinl Bank'!$M$7)</f>
        <v>210</v>
      </c>
      <c r="F92" s="41"/>
      <c r="G92" s="42"/>
      <c r="H92" s="42"/>
      <c r="I92" s="17">
        <v>40</v>
      </c>
      <c r="J92" s="17" t="s">
        <v>84</v>
      </c>
      <c r="K92" s="17">
        <f>'Credit Agricole 1'!J3+'Credit Agricole 1'!N3+'Credit Agricole 1'!U3</f>
        <v>2080</v>
      </c>
      <c r="L92" s="24">
        <f>K92/COUNT('Credit Agricole 1'!D3,'Credit Agricole 1'!E3,'Credit Agricole 1'!F3,'Credit Agricole 1'!G3,'Credit Agricole 1'!H3,'Credit Agricole 1'!I3,'Credit Agricole 1'!K3,'Credit Agricole 1'!L3,'Credit Agricole 1'!M3,'Credit Agricole 1'!R3,'Credit Agricole 1'!S3,'Credit Agricole 1'!T3)</f>
        <v>173.33333333333334</v>
      </c>
    </row>
    <row r="93" spans="1:18" x14ac:dyDescent="0.3">
      <c r="A93" s="17">
        <v>43</v>
      </c>
      <c r="B93" s="17" t="s">
        <v>80</v>
      </c>
      <c r="C93" s="17">
        <f>MAX('BPM 2'!$N$4,'BPM 2'!$O$4,'BPM 2'!$P$4)</f>
        <v>586</v>
      </c>
      <c r="D93" s="24">
        <f>('BPM 2'!$I$4+'BPM 2'!$M$4)/COUNT('BPM 2'!$C$4,'BPM 2'!$D$4,'BPM 2'!$E$4,'BPM 2'!$F$4,'BPM 2'!$G$4,'BPM 2'!$H$4,'BPM 2'!$J$4,'BPM 2'!$K$4,'BPM 2'!$L$4)</f>
        <v>184.33333333333334</v>
      </c>
      <c r="E93" s="17">
        <f>MAX('BPM 2'!$C$4,'BPM 2'!$D$4,'BPM 2'!$E$4,'BPM 2'!$F$4,'BPM 2'!$G$4,'BPM 2'!$H$4,'BPM 2'!$J$4,'BPM 2'!$K$4,'BPM 2'!$L$4)</f>
        <v>207</v>
      </c>
      <c r="F93" s="41"/>
      <c r="G93" s="42"/>
      <c r="H93" s="42"/>
      <c r="I93" s="17">
        <v>41</v>
      </c>
      <c r="J93" s="17" t="s">
        <v>55</v>
      </c>
      <c r="K93" s="17">
        <f>'OeNB 1'!I5+'OeNB 1'!M5+'OeNB 1'!T5</f>
        <v>2076</v>
      </c>
      <c r="L93" s="24">
        <f>K93/COUNT('OeNB 1'!C5,'OeNB 1'!D5,'OeNB 1'!E5,'OeNB 1'!F5,'OeNB 1'!G5,'OeNB 1'!H5,'OeNB 1'!J5,'OeNB 1'!K5,'OeNB 1'!L5,'OeNB 1'!Q5,'OeNB 1'!R5,'OeNB 1'!S5)</f>
        <v>173</v>
      </c>
    </row>
    <row r="94" spans="1:18" x14ac:dyDescent="0.3">
      <c r="A94" s="17">
        <v>44</v>
      </c>
      <c r="B94" s="17" t="s">
        <v>62</v>
      </c>
      <c r="C94" s="17">
        <f>MAX('AIB Leinster'!$O$4,'AIB Leinster'!$P$4,'AIB Leinster'!$Q$4)</f>
        <v>562</v>
      </c>
      <c r="D94" s="24">
        <f>('AIB Leinster'!$J$4+'AIB Leinster'!$N$4)/COUNT('AIB Leinster'!$D$4,'AIB Leinster'!$E$4,'AIB Leinster'!$F$4,'AIB Leinster'!$G$4,'AIB Leinster'!$H$4,'AIB Leinster'!$I$4,'AIB Leinster'!$K$4,'AIB Leinster'!$L$4,'AIB Leinster'!$M$4)</f>
        <v>177.66666666666666</v>
      </c>
      <c r="E94" s="17">
        <f>MAX('AIB Leinster'!$D$4,'AIB Leinster'!$E$4,'AIB Leinster'!$F$4,'AIB Leinster'!$G$4,'AIB Leinster'!$H$4,'AIB Leinster'!$I$4,'AIB Leinster'!$K$4,'AIB Leinster'!$L$4,'AIB Leinster'!$M$4)</f>
        <v>207</v>
      </c>
      <c r="F94" s="41"/>
      <c r="G94" s="42"/>
      <c r="H94" s="42"/>
      <c r="I94" s="17">
        <v>42</v>
      </c>
      <c r="J94" s="17" t="s">
        <v>87</v>
      </c>
      <c r="K94" s="17">
        <f>'Credit Agricole 1'!J6+'Credit Agricole 1'!U6</f>
        <v>1553</v>
      </c>
      <c r="L94" s="24">
        <f>K94/COUNT('Credit Agricole 1'!D6,'Credit Agricole 1'!E6,'Credit Agricole 1'!F6,'Credit Agricole 1'!G6,'Credit Agricole 1'!H6,'Credit Agricole 1'!I6,'Credit Agricole 1'!R6,'Credit Agricole 1'!S6,'Credit Agricole 1'!T6)</f>
        <v>172.55555555555554</v>
      </c>
    </row>
    <row r="95" spans="1:18" x14ac:dyDescent="0.3">
      <c r="A95" s="17">
        <v>45</v>
      </c>
      <c r="B95" s="17" t="s">
        <v>57</v>
      </c>
      <c r="C95" s="17">
        <f>MAX('OeNB 1'!$N$7,'OeNB 1'!$O$7,'OeNB 1'!$P$7)</f>
        <v>509</v>
      </c>
      <c r="D95" s="24">
        <f>('OeNB 1'!$I$7+'OeNB 1'!$M$7)/COUNT('OeNB 1'!$C$7,'OeNB 1'!$D$7,'OeNB 1'!$E$7,'OeNB 1'!$F$7,'OeNB 1'!$G$7,'OeNB 1'!$H$7,'OeNB 1'!$J$7,'OeNB 1'!$K$7,'OeNB 1'!$L$7)</f>
        <v>166.11111111111111</v>
      </c>
      <c r="E95" s="17">
        <f>MAX('OeNB 1'!$C$7,'OeNB 1'!$D$7,'OeNB 1'!$E$7,'OeNB 1'!$F$7,'OeNB 1'!$G$7,'OeNB 1'!$H$7,'OeNB 1'!$J$7,'OeNB 1'!$K$7,'OeNB 1'!$L$7)</f>
        <v>207</v>
      </c>
      <c r="F95" s="41"/>
      <c r="G95" s="42"/>
      <c r="H95" s="42"/>
      <c r="I95" s="17">
        <v>43</v>
      </c>
      <c r="J95" s="17" t="s">
        <v>115</v>
      </c>
      <c r="K95" s="17">
        <f>'BPCE 2'!J6+'BPCE 2'!N6+'BPCE 2'!U6+'BPCE 2'!V6</f>
        <v>2232</v>
      </c>
      <c r="L95" s="24">
        <f>K95/COUNT('BPCE 2'!D6,'BPCE 2'!E6,'BPCE 2'!F6,'BPCE 2'!G6,'BPCE 2'!H6,'BPCE 2'!I6,'BPCE 2'!K6,'BPCE 2'!L6,'BPCE 2'!M6,'BPCE 2'!R6,'BPCE 2'!S6,'BPCE 2'!T6,'BPCE 2'!V6)</f>
        <v>171.69230769230768</v>
      </c>
    </row>
    <row r="96" spans="1:18" x14ac:dyDescent="0.3">
      <c r="A96" s="17">
        <v>46</v>
      </c>
      <c r="B96" s="17" t="s">
        <v>82</v>
      </c>
      <c r="C96" s="17">
        <f>MAX('BPM 2'!$N$6,'BPM 2'!$O$6,'BPM 2'!$P$6)</f>
        <v>550</v>
      </c>
      <c r="D96" s="24">
        <f>('BPM 2'!$I$6+'BPM 2'!$M$6)/COUNT('BPM 2'!$C$6,'BPM 2'!$D$6,'BPM 2'!$E$6,'BPM 2'!$F$6,'BPM 2'!$G$6,'BPM 2'!$H$6,'BPM 2'!$J$6,'BPM 2'!$K$6,'BPM 2'!$L$6)</f>
        <v>183.33333333333334</v>
      </c>
      <c r="E96" s="17">
        <f>MAX('BPM 2'!$C$6,'BPM 2'!$D$6,'BPM 2'!$E$6,'BPM 2'!$F$6,'BPM 2'!$G$6,'BPM 2'!$H$6,'BPM 2'!$J$6,'BPM 2'!$K$6,'BPM 2'!$L$6)</f>
        <v>203</v>
      </c>
      <c r="F96" s="41"/>
      <c r="G96" s="42"/>
      <c r="H96" s="42"/>
      <c r="I96" s="17">
        <v>44</v>
      </c>
      <c r="J96" s="17" t="s">
        <v>77</v>
      </c>
      <c r="K96" s="17">
        <f>'BPM 1'!I5+'BPM 1'!M5</f>
        <v>1030</v>
      </c>
      <c r="L96" s="24">
        <f>K96/COUNT('BPM 1'!C5,'BPM 1'!D5,'BPM 1'!E5,'BPM 1'!F5,'BPM 1'!G5,'BPM 1'!H5,'BPM 1'!J5,'BPM 1'!K5,'BPM 1'!L5)</f>
        <v>171.66666666666666</v>
      </c>
    </row>
    <row r="97" spans="1:16" x14ac:dyDescent="0.3">
      <c r="A97" s="17">
        <v>47</v>
      </c>
      <c r="B97" s="17" t="s">
        <v>100</v>
      </c>
      <c r="C97" s="17">
        <f>MAX('Agoal 1'!$O$3,'Agoal 1'!$P$3,'Agoal 1'!$Q$3)</f>
        <v>513</v>
      </c>
      <c r="D97" s="24">
        <f>('Agoal 1'!$J$3+'Agoal 1'!$N$3)/COUNT('Agoal 1'!$D$3,'Agoal 1'!$E$3,'Agoal 1'!$F$3,'Agoal 1'!$G$3,'Agoal 1'!$H$3,'Agoal 1'!$I$3,'Agoal 1'!$K$3,'Agoal 1'!$L$3,'Agoal 1'!$M$3)</f>
        <v>156.66666666666666</v>
      </c>
      <c r="E97" s="17">
        <f>MAX('Agoal 1'!$D$3,'Agoal 1'!$E$3,'Agoal 1'!$F$3,'Agoal 1'!$G$3,'Agoal 1'!$H$3,'Agoal 1'!$I$3,'Agoal 1'!$K$3,'Agoal 1'!$L$3,'Agoal 1'!$M$3)</f>
        <v>203</v>
      </c>
      <c r="F97" s="41"/>
      <c r="G97" s="42"/>
      <c r="H97" s="42"/>
      <c r="I97" s="17">
        <v>45</v>
      </c>
      <c r="J97" s="17" t="s">
        <v>102</v>
      </c>
      <c r="K97" s="17">
        <f>'Agoal 1'!J6+'Agoal 1'!N6</f>
        <v>1543</v>
      </c>
      <c r="L97" s="24">
        <f>K97/COUNT('Agoal 1'!D6,'Agoal 1'!E6,'Agoal 1'!F6,'Agoal 1'!G6,'Agoal 1'!H6,'Agoal 1'!I6,'Agoal 1'!K6,'Agoal 1'!L6,'Agoal 1'!M6)</f>
        <v>171.44444444444446</v>
      </c>
    </row>
    <row r="98" spans="1:16" x14ac:dyDescent="0.3">
      <c r="A98" s="17">
        <v>48</v>
      </c>
      <c r="B98" s="17" t="s">
        <v>120</v>
      </c>
      <c r="C98" s="17">
        <f>MAX('AIB Munster'!$N$3,'AIB Munster'!$O$3,'AIB Munster'!$P$3)</f>
        <v>495</v>
      </c>
      <c r="D98" s="24">
        <f>('AIB Munster'!$I$3+'AIB Munster'!$M$3)/COUNT('AIB Munster'!$C$3,'AIB Munster'!$D$3,'AIB Munster'!$E$3,'AIB Munster'!$F$3,'AIB Munster'!$G$3,'AIB Munster'!$H$3,'AIB Munster'!$J$3,'AIB Munster'!$K$3,'AIB Munster'!$L$3)</f>
        <v>153.33333333333334</v>
      </c>
      <c r="E98" s="17">
        <f>MAX('AIB Munster'!$C$3,'AIB Munster'!$D$3,'AIB Munster'!$E$3,'AIB Munster'!$F$3,'AIB Munster'!$G$3,'AIB Munster'!$H$3,'AIB Munster'!$J$3,'AIB Munster'!$K$3,'AIB Munster'!$L$3)</f>
        <v>201</v>
      </c>
      <c r="F98" s="41"/>
      <c r="G98" s="42"/>
      <c r="H98" s="42"/>
      <c r="I98" s="17">
        <v>46</v>
      </c>
      <c r="J98" s="17" t="s">
        <v>57</v>
      </c>
      <c r="K98" s="17">
        <f>'OeNB 1'!I7+'OeNB 1'!M7+'OeNB 1'!T7</f>
        <v>2016</v>
      </c>
      <c r="L98" s="24">
        <f>K98/COUNT('OeNB 1'!C7,'OeNB 1'!D7,'OeNB 1'!E7,'OeNB 1'!F7,'OeNB 1'!G7,'OeNB 1'!H7,'OeNB 1'!J7,'OeNB 1'!K7,'OeNB 1'!L7,'OeNB 1'!Q7,'OeNB 1'!R7,'OeNB 1'!S7)</f>
        <v>168</v>
      </c>
    </row>
    <row r="99" spans="1:16" x14ac:dyDescent="0.3">
      <c r="A99" s="17">
        <v>49</v>
      </c>
      <c r="B99" s="17" t="s">
        <v>77</v>
      </c>
      <c r="C99" s="17">
        <f>MAX('BPM 1'!$N$5,'BPM 1'!$O$5,'BPM 1'!$P$5)</f>
        <v>530</v>
      </c>
      <c r="D99" s="24">
        <f>('BPM 1'!$I$5+'BPM 1'!$M$5)/COUNT('BPM 1'!$C$5,'BPM 1'!$D$5,'BPM 1'!$E$5,'BPM 1'!$F$5,'BPM 1'!$G$5,'BPM 1'!$H$5,'BPM 1'!$J$5,'BPM 1'!$K$5,'BPM 1'!$L$5)</f>
        <v>171.66666666666666</v>
      </c>
      <c r="E99" s="17">
        <f>MAX('BPM 1'!$C$5,'BPM 1'!$D$5,'BPM 1'!$E$5,'BPM 1'!$F$5,'BPM 1'!$G$5,'BPM 1'!$H$5,'BPM 1'!$J$5,'BPM 1'!$K$5,'BPM 1'!$L$5)</f>
        <v>200</v>
      </c>
      <c r="F99" s="41"/>
      <c r="G99" s="42"/>
      <c r="H99" s="42"/>
      <c r="I99" s="17">
        <v>47</v>
      </c>
      <c r="J99" s="17" t="s">
        <v>95</v>
      </c>
      <c r="K99" s="17">
        <f>'ING 1'!I5+'ING 1'!M5+'ING 1'!T5+'ING 1'!U5</f>
        <v>2176</v>
      </c>
      <c r="L99" s="24">
        <f>K99/COUNT('ING 1'!C5,'ING 1'!D5,'ING 1'!E5,'ING 1'!F5,'ING 1'!G5,'ING 1'!H5,'ING 1'!J5,'ING 1'!K5,'ING 1'!L5,'ING 1'!Q5,'ING 1'!R5,'ING 1'!S5,'ING 1'!U5)</f>
        <v>167.38461538461539</v>
      </c>
    </row>
    <row r="100" spans="1:16" x14ac:dyDescent="0.3">
      <c r="A100" s="17">
        <v>50</v>
      </c>
      <c r="B100" s="17" t="s">
        <v>71</v>
      </c>
      <c r="C100" s="17">
        <f>MAX('Danske Bank'!$N$4,'Danske Bank'!$O$4,'Danske Bank'!$P$4)</f>
        <v>508</v>
      </c>
      <c r="D100" s="24">
        <f>('Danske Bank'!$I$4+'Danske Bank'!$M$4)/COUNT('Danske Bank'!$C$4,'Danske Bank'!$D$4,'Danske Bank'!$E$4,'Danske Bank'!$F$4,'Danske Bank'!$G$4,'Danske Bank'!$H$4,'Danske Bank'!$J$4,'Danske Bank'!$K$4,'Danske Bank'!$L$4)</f>
        <v>162.22222222222223</v>
      </c>
      <c r="E100" s="17">
        <f>MAX('Danske Bank'!$C$4,'Danske Bank'!$D$4,'Danske Bank'!$E$4,'Danske Bank'!$F$4,'Danske Bank'!$G$4,'Danske Bank'!$H$4,'Danske Bank'!$J$4,'Danske Bank'!$K$4,'Danske Bank'!$L$4)</f>
        <v>198</v>
      </c>
      <c r="F100" s="41"/>
      <c r="G100" s="42"/>
      <c r="H100" s="42"/>
      <c r="I100" s="17">
        <v>48</v>
      </c>
      <c r="J100" s="17" t="s">
        <v>93</v>
      </c>
      <c r="K100" s="17">
        <f>'ING 1'!I3+'ING 1'!M3+'ING 1'!T3</f>
        <v>2168</v>
      </c>
      <c r="L100" s="24">
        <f>K100/COUNT('ING 1'!C3,'ING 1'!D3,'ING 1'!E3,'ING 1'!F3,'ING 1'!G3,'ING 1'!H3,'ING 1'!J3,'ING 1'!K3,'ING 1'!L3,'ING 1'!Q3,'ING 1'!R3,'ING 1'!S3,'ING 1'!U3)</f>
        <v>166.76923076923077</v>
      </c>
    </row>
    <row r="101" spans="1:16" x14ac:dyDescent="0.3">
      <c r="A101" s="17">
        <v>51</v>
      </c>
      <c r="B101" s="17" t="s">
        <v>95</v>
      </c>
      <c r="C101" s="17">
        <f>MAX('ING 1'!$N$5,'ING 1'!$O$5,'ING 1'!$P$5)</f>
        <v>512</v>
      </c>
      <c r="D101" s="24">
        <f>('ING 1'!$I$5+'ING 1'!$M$5)/COUNT('ING 1'!$C$5,'ING 1'!$D$5,'ING 1'!$E$5,'ING 1'!$F$5,'ING 1'!$G$5,'ING 1'!$H$5,'ING 1'!$J$5,'ING 1'!$K$5,'ING 1'!$L$5)</f>
        <v>160.88888888888889</v>
      </c>
      <c r="E101" s="17">
        <f>MAX('ING 1'!$C$5,'ING 1'!$D$5,'ING 1'!$E$5,'ING 1'!$F$5,'ING 1'!$G$5,'ING 1'!$H$5,'ING 1'!$J$5,'ING 1'!$K$5,'ING 1'!$L$5)</f>
        <v>198</v>
      </c>
      <c r="F101" s="41"/>
      <c r="G101" s="42"/>
      <c r="H101" s="42"/>
      <c r="I101" s="17">
        <v>49</v>
      </c>
      <c r="J101" s="17" t="s">
        <v>61</v>
      </c>
      <c r="K101" s="17">
        <f>'AIB Leinster'!J3+'AIB Leinster'!N3+'AIB Leinster'!U3</f>
        <v>1999</v>
      </c>
      <c r="L101" s="24">
        <f>K101/COUNT('AIB Leinster'!D3,'AIB Leinster'!E3,'AIB Leinster'!F3,'AIB Leinster'!G3,'AIB Leinster'!H3,'AIB Leinster'!I3,'AIB Leinster'!K3,'AIB Leinster'!L3,'AIB Leinster'!M3,'AIB Leinster'!R3,'AIB Leinster'!S3,'AIB Leinster'!T3)</f>
        <v>166.58333333333334</v>
      </c>
    </row>
    <row r="102" spans="1:16" x14ac:dyDescent="0.3">
      <c r="A102" s="17">
        <v>52</v>
      </c>
      <c r="B102" s="17" t="s">
        <v>61</v>
      </c>
      <c r="C102" s="17">
        <f>MAX('AIB Leinster'!$O$3,'AIB Leinster'!$P$3,'AIB Leinster'!$Q$3)</f>
        <v>528</v>
      </c>
      <c r="D102" s="24">
        <f>('AIB Leinster'!$J$3+'AIB Leinster'!$N$3)/COUNT('AIB Leinster'!$D$3,'AIB Leinster'!$E$3,'AIB Leinster'!$F$3,'AIB Leinster'!$G$3,'AIB Leinster'!$H$3,'AIB Leinster'!$I$3,'AIB Leinster'!$K$3,'AIB Leinster'!$L$3,'AIB Leinster'!$M$3)</f>
        <v>167.88888888888889</v>
      </c>
      <c r="E102" s="17">
        <f>MAX('AIB Leinster'!$D$3,'AIB Leinster'!$E$3,'AIB Leinster'!$F$3,'AIB Leinster'!$G$3,'AIB Leinster'!$H$3,'AIB Leinster'!$I$3,'AIB Leinster'!$K$3,'AIB Leinster'!$L$3,'AIB Leinster'!$M$3)</f>
        <v>194</v>
      </c>
      <c r="F102" s="41"/>
      <c r="G102" s="42"/>
      <c r="H102" s="42"/>
      <c r="I102" s="17">
        <v>50</v>
      </c>
      <c r="J102" s="17" t="s">
        <v>86</v>
      </c>
      <c r="K102" s="17">
        <f>'Credit Agricole 1'!J5+'Credit Agricole 1'!N5+'Credit Agricole 1'!U5</f>
        <v>1499</v>
      </c>
      <c r="L102" s="24">
        <f>K102/COUNT('Credit Agricole 1'!D5,'Credit Agricole 1'!E5,'Credit Agricole 1'!F5,'Credit Agricole 1'!G5,'Credit Agricole 1'!H5,'Credit Agricole 1'!I5,'Credit Agricole 1'!K5,'Credit Agricole 1'!L5,'Credit Agricole 1'!M5,'Credit Agricole 1'!R5,'Credit Agricole 1'!S5,'Credit Agricole 1'!T5)</f>
        <v>166.55555555555554</v>
      </c>
    </row>
    <row r="103" spans="1:16" x14ac:dyDescent="0.3">
      <c r="A103" s="17">
        <v>53</v>
      </c>
      <c r="B103" s="17" t="s">
        <v>87</v>
      </c>
      <c r="C103" s="17">
        <f>MAX('Credit Agricole 1'!$O$6,'Credit Agricole 1'!$P$6,'Credit Agricole 1'!$Q$6)</f>
        <v>531</v>
      </c>
      <c r="D103" s="24">
        <f>('Credit Agricole 1'!$J$6+'Credit Agricole 1'!$N$6)/COUNT('Credit Agricole 1'!$D$6,'Credit Agricole 1'!$E$6,'Credit Agricole 1'!$F$6,'Credit Agricole 1'!$G$6,'Credit Agricole 1'!$H$6,'Credit Agricole 1'!$I$6,'Credit Agricole 1'!$K$6,'Credit Agricole 1'!$L$6,'Credit Agricole 1'!$M$6)</f>
        <v>168.83333333333334</v>
      </c>
      <c r="E103" s="17">
        <f>MAX('Credit Agricole 1'!$D$6,'Credit Agricole 1'!$E$6,'Credit Agricole 1'!$F$6,'Credit Agricole 1'!$G$6,'Credit Agricole 1'!$H$6,'Credit Agricole 1'!$I$6,'Credit Agricole 1'!$K$6,'Credit Agricole 1'!$L$6,'Credit Agricole 1'!$M$6)</f>
        <v>193</v>
      </c>
      <c r="F103" s="41"/>
      <c r="G103" s="42"/>
      <c r="H103" s="42"/>
      <c r="I103" s="17">
        <v>51</v>
      </c>
      <c r="J103" s="17" t="s">
        <v>66</v>
      </c>
      <c r="K103" s="17">
        <f>'AIB Munster'!I4+'AIB Munster'!M4+'AIB Munster'!T4+'AIB Munster'!U4</f>
        <v>2154</v>
      </c>
      <c r="L103" s="24">
        <f>K103/COUNT('AIB Munster'!C4,'AIB Munster'!D4,'AIB Munster'!E4,'AIB Munster'!F4,'AIB Munster'!G4,'AIB Munster'!H4,'AIB Munster'!J4,'AIB Munster'!K4,'AIB Munster'!L4,'AIB Munster'!Q4,'AIB Munster'!R4,'AIB Munster'!S4,'AIB Munster'!U4)</f>
        <v>165.69230769230768</v>
      </c>
    </row>
    <row r="104" spans="1:16" x14ac:dyDescent="0.3">
      <c r="A104" s="17">
        <v>54</v>
      </c>
      <c r="B104" s="17" t="s">
        <v>66</v>
      </c>
      <c r="C104" s="17">
        <f>MAX('AIB Munster'!$N$4,'AIB Munster'!$O$4,'AIB Munster'!$P$4)</f>
        <v>486</v>
      </c>
      <c r="D104" s="24">
        <f>('AIB Munster'!$I$4+'AIB Munster'!$M$4)/COUNT('AIB Munster'!$C$4,'AIB Munster'!$D$4,'AIB Munster'!$E$4,'AIB Munster'!$F$4,'AIB Munster'!$G$4,'AIB Munster'!$H$4,'AIB Munster'!$J$4,'AIB Munster'!$K$4,'AIB Munster'!$L$4)</f>
        <v>157.22222222222223</v>
      </c>
      <c r="E104" s="17">
        <f>MAX('AIB Munster'!$C$4,'AIB Munster'!$D$4,'AIB Munster'!$E$4,'AIB Munster'!$F$4,'AIB Munster'!$G$4,'AIB Munster'!$H$4,'AIB Munster'!$J$4,'AIB Munster'!$K$4,'AIB Munster'!$L$4)</f>
        <v>192</v>
      </c>
      <c r="F104" s="41"/>
      <c r="G104" s="42"/>
      <c r="H104" s="42"/>
      <c r="I104" s="17">
        <v>52</v>
      </c>
      <c r="J104" s="17" t="s">
        <v>68</v>
      </c>
      <c r="K104" s="17">
        <f>'AIB Munster'!I6+'AIB Munster'!M6+'AIB Munster'!T6+'AIB Munster'!U6</f>
        <v>2149</v>
      </c>
      <c r="L104" s="24">
        <f>K104/COUNT('AIB Munster'!C6,'AIB Munster'!D6,'AIB Munster'!E6,'AIB Munster'!F6,'AIB Munster'!G6,'AIB Munster'!H6,'AIB Munster'!J6,'AIB Munster'!K6,'AIB Munster'!L6,'AIB Munster'!Q6,'AIB Munster'!R6,'AIB Munster'!S6,'AIB Munster'!U6)</f>
        <v>165.30769230769232</v>
      </c>
    </row>
    <row r="105" spans="1:16" x14ac:dyDescent="0.3">
      <c r="A105" s="17">
        <v>55</v>
      </c>
      <c r="B105" s="17" t="s">
        <v>78</v>
      </c>
      <c r="C105" s="17">
        <f>MAX('BPM 1'!$N$7,'BPM 1'!$O$7,'BPM 1'!$P$7)</f>
        <v>535</v>
      </c>
      <c r="D105" s="24">
        <f>('BPM 1'!$I$7+'BPM 1'!$M$7)/COUNT('BPM 1'!$C$7,'BPM 1'!$D$7,'BPM 1'!$E$7,'BPM 1'!$F$7,'BPM 1'!$G$7,'BPM 1'!$H$7,'BPM 1'!$J$7,'BPM 1'!$K$7,'BPM 1'!$L$7)</f>
        <v>178.33333333333334</v>
      </c>
      <c r="E105" s="17">
        <f>MAX('BPM 1'!$C$7,'BPM 1'!$D$7,'BPM 1'!$E$7,'BPM 1'!$F$7,'BPM 1'!$G$7,'BPM 1'!$H$7,'BPM 1'!$J$7,'BPM 1'!$K$7,'BPM 1'!$L$7)</f>
        <v>190</v>
      </c>
      <c r="F105" s="41"/>
      <c r="G105" s="42"/>
      <c r="H105" s="42"/>
      <c r="I105" s="17">
        <v>53</v>
      </c>
      <c r="J105" s="17" t="s">
        <v>120</v>
      </c>
      <c r="K105" s="17">
        <f>'AIB Munster'!I3+'AIB Munster'!M3+'AIB Munster'!T3+'AIB Munster'!U3</f>
        <v>2103</v>
      </c>
      <c r="L105" s="24">
        <f>K105/COUNT('AIB Munster'!C3,'AIB Munster'!D3,'AIB Munster'!E3,'AIB Munster'!F3,'AIB Munster'!G3,'AIB Munster'!H3,'AIB Munster'!J3,'AIB Munster'!K3,'AIB Munster'!L3,'AIB Munster'!Q3,'AIB Munster'!R3,'AIB Munster'!S3,'AIB Munster'!U3)</f>
        <v>161.76923076923077</v>
      </c>
    </row>
    <row r="106" spans="1:16" x14ac:dyDescent="0.3">
      <c r="A106" s="17">
        <v>56</v>
      </c>
      <c r="B106" s="17" t="s">
        <v>68</v>
      </c>
      <c r="C106" s="17">
        <f>MAX('AIB Munster'!$N$6,'AIB Munster'!$O$6,'AIB Munster'!$P$6)</f>
        <v>518</v>
      </c>
      <c r="D106" s="24">
        <f>('AIB Munster'!$I$6+'AIB Munster'!$M$6)/COUNT('AIB Munster'!$C$6,'AIB Munster'!$D$6,'AIB Munster'!$E$6,'AIB Munster'!$F$6,'AIB Munster'!$G$6,'AIB Munster'!$H$6,'AIB Munster'!$J$6,'AIB Munster'!$K$6,'AIB Munster'!$L$6)</f>
        <v>161.22222222222223</v>
      </c>
      <c r="E106" s="17">
        <f>MAX('AIB Munster'!$C$6,'AIB Munster'!$D$6,'AIB Munster'!$E$6,'AIB Munster'!$F$6,'AIB Munster'!$G$6,'AIB Munster'!$H$6,'AIB Munster'!$J$6,'AIB Munster'!$K$6,'AIB Munster'!$L$6)</f>
        <v>189</v>
      </c>
      <c r="F106" s="41"/>
      <c r="G106" s="42"/>
      <c r="H106" s="42"/>
      <c r="I106" s="17">
        <v>54</v>
      </c>
      <c r="J106" s="17" t="s">
        <v>74</v>
      </c>
      <c r="K106" s="17">
        <f>'Danske Bank'!I7+'Danske Bank'!T7</f>
        <v>645</v>
      </c>
      <c r="L106" s="24">
        <f>K106/COUNT('Danske Bank'!C7,'Danske Bank'!D7,'Danske Bank'!E7,'Danske Bank'!F7,'Danske Bank'!G7,'Danske Bank'!H7,'Danske Bank'!J7,'Danske Bank'!K7,'Danske Bank'!L7,'Danske Bank'!Q7,'Danske Bank'!R7,'Danske Bank'!S7)</f>
        <v>161.25</v>
      </c>
    </row>
    <row r="107" spans="1:16" x14ac:dyDescent="0.3">
      <c r="A107" s="17">
        <v>57</v>
      </c>
      <c r="B107" s="17" t="s">
        <v>115</v>
      </c>
      <c r="C107" s="17">
        <f>MAX('BPCE 2'!$O$6,'BPCE 2'!$P$6,'BPCE 2'!$Q$6)</f>
        <v>512</v>
      </c>
      <c r="D107" s="24">
        <f>('BPCE 2'!$J$6+'BPCE 2'!$N$6)/COUNT('BPCE 2'!$D$6,'BPCE 2'!$E$6,'BPCE 2'!$F$6,'BPCE 2'!$G$6,'BPCE 2'!$H$6,'BPCE 2'!$I$6,'BPCE 2'!$K$6,'BPCE 2'!$L$6,'BPCE 2'!$M$6)</f>
        <v>160.44444444444446</v>
      </c>
      <c r="E107" s="17">
        <f>MAX('BPCE 2'!$D$6,'BPCE 2'!$E$6,'BPCE 2'!$F$6,'BPCE 2'!$G$6,'BPCE 2'!$H$6,'BPCE 2'!$I$6,'BPCE 2'!$K$6,'BPCE 2'!$L$6,'BPCE 2'!$M$6)</f>
        <v>187</v>
      </c>
      <c r="F107" s="41"/>
      <c r="G107" s="42"/>
      <c r="H107" s="42"/>
      <c r="I107" s="17">
        <v>55</v>
      </c>
      <c r="J107" s="17" t="s">
        <v>44</v>
      </c>
      <c r="K107" s="17">
        <f>Raiffeisen!J4+Raiffeisen!N4+Raiffeisen!U4+Raiffeisen!V4</f>
        <v>2082</v>
      </c>
      <c r="L107" s="24">
        <f>K107/COUNT(Raiffeisen!D4,Raiffeisen!E4,Raiffeisen!F4,Raiffeisen!G4,Raiffeisen!H4,Raiffeisen!I4,Raiffeisen!K4,Raiffeisen!L4,Raiffeisen!M4,Raiffeisen!R4,Raiffeisen!S4,Raiffeisen!T4,Raiffeisen!V4)</f>
        <v>160.15384615384616</v>
      </c>
    </row>
    <row r="108" spans="1:16" x14ac:dyDescent="0.3">
      <c r="A108" s="17">
        <v>58</v>
      </c>
      <c r="B108" s="17" t="s">
        <v>114</v>
      </c>
      <c r="C108" s="17">
        <f>MAX('BPCE 2'!$O$5,'BPCE 2'!$P$5,'BPCE 2'!$Q$5)</f>
        <v>480</v>
      </c>
      <c r="D108" s="24">
        <f>('BPCE 2'!$J$5+'BPCE 2'!$N$5)/COUNT('BPCE 2'!$D$5,'BPCE 2'!$E$5,'BPCE 2'!$F$5,'BPCE 2'!$G$5,'BPCE 2'!$H$5,'BPCE 2'!$I$5,'BPCE 2'!$K$5,'BPCE 2'!$L$5,'BPCE 2'!$M$5)</f>
        <v>153.11111111111111</v>
      </c>
      <c r="E108" s="17">
        <f>MAX('BPCE 2'!$D$5,'BPCE 2'!$E$5,'BPCE 2'!$F$5,'BPCE 2'!$G$5,'BPCE 2'!$H$5,'BPCE 2'!$I$5,'BPCE 2'!$K$5,'BPCE 2'!$L$5,'BPCE 2'!$M$5)</f>
        <v>181</v>
      </c>
      <c r="F108" s="41"/>
      <c r="G108" s="42"/>
      <c r="H108" s="42"/>
      <c r="I108" s="17">
        <v>56</v>
      </c>
      <c r="J108" s="17" t="s">
        <v>38</v>
      </c>
      <c r="K108" s="17">
        <f>'Unicredit 2'!J3+'Unicredit 2'!N3+'Unicredit 2'!U3+'Unicredit 2'!V3</f>
        <v>2081</v>
      </c>
      <c r="L108" s="24">
        <f>K108/COUNT('Unicredit 2'!D3,'Unicredit 2'!E3,'Unicredit 2'!F3,'Unicredit 2'!G3,'Unicredit 2'!H3,'Unicredit 2'!I3,'Unicredit 2'!K3,'Unicredit 2'!L3,'Unicredit 2'!M3,'Unicredit 2'!R3,'Unicredit 2'!S3,'Unicredit 2'!T3,'Unicredit 2'!V3)</f>
        <v>160.07692307692307</v>
      </c>
      <c r="P108" s="44"/>
    </row>
    <row r="109" spans="1:16" x14ac:dyDescent="0.3">
      <c r="A109" s="17">
        <v>59</v>
      </c>
      <c r="B109" s="17" t="s">
        <v>94</v>
      </c>
      <c r="C109" s="17">
        <f>MAX('ING 1'!$N$4,'ING 1'!$O$4,'ING 1'!$P$4)</f>
        <v>462</v>
      </c>
      <c r="D109" s="24">
        <f>('ING 1'!$I$4+'ING 1'!$M$4)/COUNT('ING 1'!$C$4,'ING 1'!$D$4,'ING 1'!$E$4,'ING 1'!$F$4,'ING 1'!$G$4,'ING 1'!$H$4,'ING 1'!$J$4,'ING 1'!$K$4,'ING 1'!$L$4)</f>
        <v>144.33333333333334</v>
      </c>
      <c r="E109" s="17">
        <f>MAX('ING 1'!$C$4,'ING 1'!$D$4,'ING 1'!$E$4,'ING 1'!$F$4,'ING 1'!$G$4,'ING 1'!$H$4,'ING 1'!$J$4,'ING 1'!$K$4,'ING 1'!$L$4)</f>
        <v>181</v>
      </c>
      <c r="I109" s="17">
        <v>57</v>
      </c>
      <c r="J109" s="17" t="s">
        <v>132</v>
      </c>
      <c r="K109" s="17">
        <f>'OeNB 2'!I3</f>
        <v>956</v>
      </c>
      <c r="L109" s="24">
        <f>K109/COUNT('OeNB 2'!C3,'OeNB 2'!D3,'OeNB 2'!E3,'OeNB 2'!F3,'OeNB 2'!G3,'OeNB 2'!H3,'OeNB 2'!J3,'OeNB 2'!K3,'OeNB 2'!L3)</f>
        <v>159.33333333333334</v>
      </c>
      <c r="M109" s="45"/>
      <c r="N109" s="45"/>
      <c r="O109" s="44"/>
      <c r="P109" s="44"/>
    </row>
    <row r="110" spans="1:16" x14ac:dyDescent="0.3">
      <c r="A110" s="17">
        <v>60</v>
      </c>
      <c r="B110" s="17" t="s">
        <v>132</v>
      </c>
      <c r="C110" s="17">
        <f>MAX('OeNB 2'!$N$3,'OeNB 2'!$O$3,'OeNB 2'!$P$3)</f>
        <v>496</v>
      </c>
      <c r="D110" s="24">
        <f>('OeNB 2'!$I$3+'OeNB 2'!$M$3)/COUNT('OeNB 2'!$C$3,'OeNB 2'!$D$3,'OeNB 2'!$E$3,'OeNB 2'!$F$3,'OeNB 2'!$G$3,'OeNB 2'!$H$3,'OeNB 2'!$J$3,'OeNB 2'!$K$3,'OeNB 2'!$L$3)</f>
        <v>159.33333333333334</v>
      </c>
      <c r="E110" s="17">
        <f>MAX('OeNB 2'!$C$3,'OeNB 2'!$D$3,'OeNB 2'!$E$3,'OeNB 2'!$F$3,'OeNB 2'!$G$3,'OeNB 2'!$H$3,'OeNB 2'!$J$3,'OeNB 2'!$K$3,'OeNB 2'!$L$3)</f>
        <v>179</v>
      </c>
      <c r="I110" s="17">
        <v>58</v>
      </c>
      <c r="J110" s="17" t="s">
        <v>71</v>
      </c>
      <c r="K110" s="17">
        <f>'Danske Bank'!I4+'Danske Bank'!M4+'Danske Bank'!T4</f>
        <v>1745</v>
      </c>
      <c r="L110" s="24">
        <f>K110/COUNT('Danske Bank'!C4,'Danske Bank'!D4,'Danske Bank'!E4,'Danske Bank'!F4,'Danske Bank'!G4,'Danske Bank'!H4,'Danske Bank'!J4,'Danske Bank'!K4,'Danske Bank'!L4,'Danske Bank'!Q4,'Danske Bank'!R4,'Danske Bank'!S4)</f>
        <v>158.63636363636363</v>
      </c>
      <c r="M110" s="45"/>
      <c r="N110" s="45"/>
      <c r="O110" s="44"/>
      <c r="P110" s="44"/>
    </row>
    <row r="111" spans="1:16" x14ac:dyDescent="0.3">
      <c r="A111" s="17">
        <v>61</v>
      </c>
      <c r="B111" s="17" t="s">
        <v>44</v>
      </c>
      <c r="C111" s="17">
        <f>MAX(Raiffeisen!$O$4,Raiffeisen!$P$4,Raiffeisen!$Q$4)</f>
        <v>518</v>
      </c>
      <c r="D111" s="24">
        <f>(Raiffeisen!$J$4+Raiffeisen!$N$4)/COUNT(Raiffeisen!$D$4,Raiffeisen!$E$4,Raiffeisen!$F$4,Raiffeisen!$G$4,Raiffeisen!$H$4,Raiffeisen!$I$4,Raiffeisen!$K$4,Raiffeisen!$L$4,Raiffeisen!$M$4)</f>
        <v>156</v>
      </c>
      <c r="E111" s="17">
        <f>MAX(Raiffeisen!$D$4,Raiffeisen!$E$4,Raiffeisen!$F$4,Raiffeisen!$G$4,Raiffeisen!$H$4,Raiffeisen!$I$4,Raiffeisen!$K$4,Raiffeisen!$L$4,Raiffeisen!$M$4)</f>
        <v>178</v>
      </c>
      <c r="I111" s="17">
        <v>59</v>
      </c>
      <c r="J111" s="17" t="s">
        <v>79</v>
      </c>
      <c r="K111" s="17">
        <f>'BPM 2'!I3+'BPM 2'!M3+'BPM 2'!T3</f>
        <v>1882</v>
      </c>
      <c r="L111" s="24">
        <f>K111/COUNT('BPM 2'!C3,'BPM 2'!D3,'BPM 2'!E3,'BPM 2'!F3,'BPM 2'!G3,'BPM 2'!H3,'BPM 2'!J3,'BPM 2'!K3,'BPM 2'!L3,'BPM 2'!Q3,'BPM 2'!R3,'BPM 2'!S3)</f>
        <v>156.83333333333334</v>
      </c>
      <c r="M111" s="45"/>
      <c r="N111" s="45"/>
      <c r="O111" s="44"/>
      <c r="P111" s="44"/>
    </row>
    <row r="112" spans="1:16" x14ac:dyDescent="0.3">
      <c r="A112" s="17">
        <v>62</v>
      </c>
      <c r="B112" s="17" t="s">
        <v>99</v>
      </c>
      <c r="C112" s="17">
        <f>MAX('ING 2'!$O$6,'ING 2'!$P$6,'ING 2'!$Q$6)</f>
        <v>464</v>
      </c>
      <c r="D112" s="24">
        <f>('ING 2'!$J$6+'ING 2'!$N$6)/COUNT('ING 2'!$D$6,'ING 2'!$E$6,'ING 2'!$F$6,'ING 2'!$G$6,'ING 2'!$H$6,'ING 2'!$I$6,'ING 2'!$K$6,'ING 2'!$L$6,'ING 2'!$M$6)</f>
        <v>145.11111111111111</v>
      </c>
      <c r="E112" s="17">
        <f>MAX('ING 2'!$D$6,'ING 2'!$E$6,'ING 2'!$F$6,'ING 2'!$G$6,'ING 2'!$H$6,'ING 2'!$I$6,'ING 2'!$K$6,'ING 2'!$L$6,'ING 2'!$M$6)</f>
        <v>168</v>
      </c>
      <c r="I112" s="17">
        <v>60</v>
      </c>
      <c r="J112" s="17" t="s">
        <v>100</v>
      </c>
      <c r="K112" s="17">
        <f>'Agoal 1'!J3+'Agoal 1'!N3</f>
        <v>1410</v>
      </c>
      <c r="L112" s="24">
        <f>K112/COUNT('Agoal 1'!D3,'Agoal 1'!E3,'Agoal 1'!F3,'Agoal 1'!G3,'Agoal 1'!H3,'Agoal 1'!I3,'Agoal 1'!K3,'Agoal 1'!L3,'Agoal 1'!M3)</f>
        <v>156.66666666666666</v>
      </c>
      <c r="M112" s="45"/>
      <c r="N112" s="45"/>
      <c r="O112" s="44"/>
    </row>
    <row r="113" spans="1:12" x14ac:dyDescent="0.3">
      <c r="A113" s="17">
        <v>63</v>
      </c>
      <c r="B113" s="17" t="s">
        <v>70</v>
      </c>
      <c r="C113" s="17">
        <f>MAX('Danske Bank'!$N$3,'Danske Bank'!$O$3,'Danske Bank'!$P$3)</f>
        <v>456</v>
      </c>
      <c r="D113" s="24">
        <f>('Danske Bank'!$I$3+'Danske Bank'!$M$3)/COUNT('Danske Bank'!$C$3,'Danske Bank'!$D$3,'Danske Bank'!$E$3,'Danske Bank'!$F$3,'Danske Bank'!$G$3,'Danske Bank'!$H$3,'Danske Bank'!$J$3,'Danske Bank'!$K$3,'Danske Bank'!$L$3)</f>
        <v>144.66666666666666</v>
      </c>
      <c r="E113" s="17">
        <f>MAX('Danske Bank'!$C$3,'Danske Bank'!$D$3,'Danske Bank'!$E$3,'Danske Bank'!$F$3,'Danske Bank'!$G$3,'Danske Bank'!$H$3,'Danske Bank'!$J$3,'Danske Bank'!$K$3,'Danske Bank'!$L$3)</f>
        <v>168</v>
      </c>
      <c r="I113" s="17">
        <v>61</v>
      </c>
      <c r="J113" s="17" t="s">
        <v>114</v>
      </c>
      <c r="K113" s="17">
        <f>'BPCE 2'!J5+'BPCE 2'!N5+'BPCE 2'!U5+'BPCE 2'!V5</f>
        <v>1991</v>
      </c>
      <c r="L113" s="24">
        <f>K113/COUNT('BPCE 2'!D5,'BPCE 2'!E5,'BPCE 2'!F5,'BPCE 2'!G5,'BPCE 2'!H5,'BPCE 2'!I5,'BPCE 2'!K5,'BPCE 2'!L5,'BPCE 2'!M5,'BPCE 2'!R5,'BPCE 2'!S5,'BPCE 2'!T5,'BPCE 2'!V5)</f>
        <v>153.15384615384616</v>
      </c>
    </row>
    <row r="114" spans="1:12" x14ac:dyDescent="0.3">
      <c r="A114" s="17">
        <v>64</v>
      </c>
      <c r="B114" s="17" t="s">
        <v>58</v>
      </c>
      <c r="C114" s="17">
        <f>MAX('OeNB 2'!$N$4,'OeNB 2'!$O$4,'OeNB 2'!$P$4)</f>
        <v>428</v>
      </c>
      <c r="D114" s="24">
        <f>('OeNB 2'!$I$4+'OeNB 2'!$M$4)/COUNT('OeNB 2'!$C$4,'OeNB 2'!$D$4,'OeNB 2'!$E$4,'OeNB 2'!$F$4,'OeNB 2'!$G$4,'OeNB 2'!$H$4,'OeNB 2'!$J$4,'OeNB 2'!$K$4,'OeNB 2'!$L$4)</f>
        <v>139.88888888888889</v>
      </c>
      <c r="E114" s="17">
        <f>MAX('OeNB 2'!$C$4,'OeNB 2'!$D$4,'OeNB 2'!$E$4,'OeNB 2'!$F$4,'OeNB 2'!$G$4,'OeNB 2'!$H$4,'OeNB 2'!$J$4,'OeNB 2'!$K$4,'OeNB 2'!$L$4)</f>
        <v>162</v>
      </c>
      <c r="I114" s="17">
        <v>62</v>
      </c>
      <c r="J114" s="17" t="s">
        <v>70</v>
      </c>
      <c r="K114" s="17">
        <f>'Danske Bank'!I3+'Danske Bank'!M3+'Danske Bank'!T3</f>
        <v>1636</v>
      </c>
      <c r="L114" s="24">
        <f>K114/COUNT('Danske Bank'!C3,'Danske Bank'!D3,'Danske Bank'!E3,'Danske Bank'!F3,'Danske Bank'!G3,'Danske Bank'!H3,'Danske Bank'!J3,'Danske Bank'!K3,'Danske Bank'!L3,'Danske Bank'!Q3,'Danske Bank'!R3,'Danske Bank'!S3)</f>
        <v>148.72727272727272</v>
      </c>
    </row>
    <row r="115" spans="1:12" x14ac:dyDescent="0.3">
      <c r="A115" s="17">
        <v>65</v>
      </c>
      <c r="B115" s="17" t="s">
        <v>74</v>
      </c>
      <c r="C115" s="17">
        <f>MAX('Danske Bank'!$N$7,'Danske Bank'!$O$7,'Danske Bank'!$P$7)</f>
        <v>307</v>
      </c>
      <c r="D115" s="24">
        <f>('Danske Bank'!$I$7+'Danske Bank'!$M$7)/COUNT('Danske Bank'!$C$7,'Danske Bank'!$D$7,'Danske Bank'!$E$7,'Danske Bank'!$F$7,'Danske Bank'!$G$7,'Danske Bank'!$H$7,'Danske Bank'!$J$7,'Danske Bank'!$K$7,'Danske Bank'!$L$7)</f>
        <v>153.5</v>
      </c>
      <c r="E115" s="17">
        <f>MAX('Danske Bank'!$C$7,'Danske Bank'!$D$7,'Danske Bank'!$E$7,'Danske Bank'!$F$7,'Danske Bank'!$G$7,'Danske Bank'!$H$7,'Danske Bank'!$J$7,'Danske Bank'!$K$7,'Danske Bank'!$L$7)</f>
        <v>155</v>
      </c>
      <c r="I115" s="17">
        <v>63</v>
      </c>
      <c r="J115" s="17" t="s">
        <v>94</v>
      </c>
      <c r="K115" s="17">
        <f>'ING 1'!I4+'ING 1'!M4+'ING 1'!T4+'ING 1'!U4</f>
        <v>1898</v>
      </c>
      <c r="L115" s="24">
        <f>K115/COUNT('ING 1'!C4,'ING 1'!D4,'ING 1'!E4,'ING 1'!F4,'ING 1'!G4,'ING 1'!H4,'ING 1'!J4,'ING 1'!K4,'ING 1'!L4,'ING 1'!Q4,'ING 1'!R4,'ING 1'!S4,'ING 1'!U4)</f>
        <v>146</v>
      </c>
    </row>
    <row r="116" spans="1:12" x14ac:dyDescent="0.3">
      <c r="A116" s="17">
        <v>66</v>
      </c>
      <c r="B116" s="17" t="s">
        <v>59</v>
      </c>
      <c r="C116" s="17">
        <f>MAX('OeNB 2'!$N$5,'OeNB 2'!$O$5,'OeNB 2'!$P$5)</f>
        <v>398</v>
      </c>
      <c r="D116" s="24">
        <f>('OeNB 2'!$I$5+'OeNB 2'!$M$5)/COUNT('OeNB 2'!$C$5,'OeNB 2'!$D$5,'OeNB 2'!$E$5,'OeNB 2'!$F$5,'OeNB 2'!$G$5,'OeNB 2'!$H$5,'OeNB 2'!$J$5,'OeNB 2'!$K$5,'OeNB 2'!$L$5)</f>
        <v>121.88888888888889</v>
      </c>
      <c r="E116" s="17">
        <f>MAX('OeNB 2'!$C$5,'OeNB 2'!$D$5,'OeNB 2'!$E$5,'OeNB 2'!$F$5,'OeNB 2'!$G$5,'OeNB 2'!$H$5,'OeNB 2'!$J$5,'OeNB 2'!$K$5,'OeNB 2'!$L$5)</f>
        <v>155</v>
      </c>
      <c r="I116" s="17">
        <v>64</v>
      </c>
      <c r="J116" s="17" t="s">
        <v>99</v>
      </c>
      <c r="K116" s="17">
        <f>'ING 2'!J6+'ING 2'!N6+'ING 2'!U6</f>
        <v>1750</v>
      </c>
      <c r="L116" s="24">
        <f>K116/COUNT('ING 2'!D6,'ING 2'!E6,'ING 2'!F6,'ING 2'!G6,'ING 2'!H6,'ING 2'!I6,'ING 2'!K6,'ING 2'!L6,'ING 2'!M6,'ING 2'!R6,'ING 2'!S6,'ING 2'!T6)</f>
        <v>145.83333333333334</v>
      </c>
    </row>
    <row r="117" spans="1:12" x14ac:dyDescent="0.3">
      <c r="A117" s="17">
        <v>67</v>
      </c>
      <c r="B117" s="17" t="s">
        <v>98</v>
      </c>
      <c r="C117" s="17">
        <f>MAX('ING 2'!$O$5,'ING 2'!$P$5,'ING 2'!$Q$5)</f>
        <v>393</v>
      </c>
      <c r="D117" s="24">
        <f>('ING 2'!$J$5+'ING 2'!$N$5)/COUNT('ING 2'!$D$5,'ING 2'!$E$5,'ING 2'!$F$5,'ING 2'!$G$5,'ING 2'!$H$5,'ING 2'!$I$5,'ING 2'!$K$5,'ING 2'!$L$5,'ING 2'!$M$5)</f>
        <v>114.77777777777777</v>
      </c>
      <c r="E117" s="17">
        <f>MAX('ING 2'!$D$5,'ING 2'!$E$5,'ING 2'!$F$5,'ING 2'!$G$5,'ING 2'!$H$5,'ING 2'!$I$5,'ING 2'!$K$5,'ING 2'!$L$5,'ING 2'!$M$5)</f>
        <v>153</v>
      </c>
      <c r="I117" s="17">
        <v>65</v>
      </c>
      <c r="J117" s="17" t="s">
        <v>58</v>
      </c>
      <c r="K117" s="17">
        <f>'OeNB 2'!I4+'OeNB 2'!M4</f>
        <v>1259</v>
      </c>
      <c r="L117" s="24">
        <f>K117/COUNT('OeNB 2'!C4,'OeNB 2'!D4,'OeNB 2'!E4,'OeNB 2'!F4,'OeNB 2'!G4,'OeNB 2'!H4,'OeNB 2'!J4,'OeNB 2'!K4,'OeNB 2'!L4)</f>
        <v>139.88888888888889</v>
      </c>
    </row>
    <row r="118" spans="1:12" x14ac:dyDescent="0.3">
      <c r="A118" s="17">
        <v>68</v>
      </c>
      <c r="B118" s="17" t="s">
        <v>121</v>
      </c>
      <c r="C118" s="17">
        <f>MAX('ING 2'!$O$3,'ING 2'!$P$3,'ING 2'!$Q$3)</f>
        <v>412</v>
      </c>
      <c r="D118" s="24">
        <f>('ING 2'!$J$3+'ING 2'!$N$3)/COUNT('ING 2'!$D$3,'ING 2'!$E$3,'ING 2'!$F$3,'ING 2'!$G$3,'ING 2'!$H$3,'ING 2'!$I$3,'ING 2'!$K$3,'ING 2'!$L$3,'ING 2'!$M$3)</f>
        <v>116</v>
      </c>
      <c r="E118" s="17">
        <f>MAX('ING 2'!$D$3,'ING 2'!$E$3,'ING 2'!$F$3,'ING 2'!$G$3,'ING 2'!$H$3,'ING 2'!$I$3,'ING 2'!$K$3,'ING 2'!$L$3,'ING 2'!$M$3)</f>
        <v>152</v>
      </c>
      <c r="I118" s="17">
        <v>66</v>
      </c>
      <c r="J118" s="17" t="s">
        <v>59</v>
      </c>
      <c r="K118" s="17">
        <f>'OeNB 2'!I5+'OeNB 2'!M5</f>
        <v>1097</v>
      </c>
      <c r="L118" s="24">
        <f>K118/COUNT('OeNB 2'!C5,'OeNB 2'!D5,'OeNB 2'!E5,'OeNB 2'!F5,'OeNB 2'!G5,'OeNB 2'!H5,'OeNB 2'!J5,'OeNB 2'!K5,'OeNB 2'!L5)</f>
        <v>121.88888888888889</v>
      </c>
    </row>
    <row r="119" spans="1:12" x14ac:dyDescent="0.3">
      <c r="A119" s="17">
        <v>69</v>
      </c>
      <c r="B119" s="17" t="s">
        <v>133</v>
      </c>
      <c r="C119" s="17">
        <f>MAX('OeNB 2'!$N$6,'OeNB 2'!$O$6,'OeNB 2'!$P$6)</f>
        <v>344</v>
      </c>
      <c r="D119" s="24">
        <f>('OeNB 2'!$I$6+'OeNB 2'!$M$6)/COUNT('OeNB 2'!$C$6,'OeNB 2'!$D$6,'OeNB 2'!$E$6,'OeNB 2'!$F$6,'OeNB 2'!$G$6,'OeNB 2'!$H$6,'OeNB 2'!$J$6,'OeNB 2'!$K$6,'OeNB 2'!$L$6)</f>
        <v>114.66666666666667</v>
      </c>
      <c r="E119" s="17">
        <f>MAX('OeNB 2'!$C$6,'OeNB 2'!$D$6,'OeNB 2'!$E$6,'OeNB 2'!$F$6,'OeNB 2'!$G$6,'OeNB 2'!$H$6,'OeNB 2'!$J$6,'OeNB 2'!$K$6,'OeNB 2'!$L$6)</f>
        <v>122</v>
      </c>
      <c r="I119" s="17">
        <v>67</v>
      </c>
      <c r="J119" s="17" t="s">
        <v>133</v>
      </c>
      <c r="K119" s="17">
        <f>'OeNB 2'!M6</f>
        <v>344</v>
      </c>
      <c r="L119" s="24">
        <f>K119/COUNT('OeNB 2'!C6,'OeNB 2'!D6,'OeNB 2'!E6,'OeNB 2'!F6,'OeNB 2'!G6,'OeNB 2'!H6,'OeNB 2'!J6,'OeNB 2'!K6,'OeNB 2'!L6)</f>
        <v>114.66666666666667</v>
      </c>
    </row>
    <row r="120" spans="1:12" ht="15" thickBot="1" x14ac:dyDescent="0.35">
      <c r="A120" s="23">
        <v>70</v>
      </c>
      <c r="B120" s="23" t="s">
        <v>60</v>
      </c>
      <c r="C120" s="23">
        <f>MAX('OeNB 2'!$N$7,'OeNB 2'!$O$7,'OeNB 2'!$P$7)</f>
        <v>238</v>
      </c>
      <c r="D120" s="25">
        <f>('OeNB 2'!$I$7+'OeNB 2'!$M$7)/COUNT('OeNB 2'!$C$7,'OeNB 2'!$D$7,'OeNB 2'!$E$7,'OeNB 2'!$F$7,'OeNB 2'!$G$7,'OeNB 2'!$H$7,'OeNB 2'!$J$7,'OeNB 2'!$K$7,'OeNB 2'!$L$7)</f>
        <v>73.222222222222229</v>
      </c>
      <c r="E120" s="23">
        <f>MAX('OeNB 2'!$C$7,'OeNB 2'!$D$7,'OeNB 2'!$E$7,'OeNB 2'!$F$7,'OeNB 2'!$G$7,'OeNB 2'!$H$7,'OeNB 2'!$J$7,'OeNB 2'!$K$7,'OeNB 2'!$L$7)</f>
        <v>96</v>
      </c>
      <c r="I120" s="17">
        <v>68</v>
      </c>
      <c r="J120" s="17" t="s">
        <v>121</v>
      </c>
      <c r="K120" s="17">
        <f>'ING 2'!J3+'ING 2'!N3+'ING 2'!U3</f>
        <v>1365</v>
      </c>
      <c r="L120" s="24">
        <f>K120/COUNT('ING 2'!D3,'ING 2'!E3,'ING 2'!F3,'ING 2'!G3,'ING 2'!H3,'ING 2'!I3,'ING 2'!K3,'ING 2'!L3,'ING 2'!M3,'ING 2'!R3,'ING 2'!S3,'ING 2'!T3)</f>
        <v>113.75</v>
      </c>
    </row>
    <row r="121" spans="1:12" x14ac:dyDescent="0.3">
      <c r="I121" s="17">
        <v>69</v>
      </c>
      <c r="J121" s="17" t="s">
        <v>98</v>
      </c>
      <c r="K121" s="17">
        <f>'ING 2'!J5+'ING 2'!N5+'ING 2'!U5</f>
        <v>1349</v>
      </c>
      <c r="L121" s="24">
        <f>K121/COUNT('ING 2'!D5,'ING 2'!E5,'ING 2'!F5,'ING 2'!G5,'ING 2'!H5,'ING 2'!I5,'ING 2'!K5,'ING 2'!L5,'ING 2'!M5,'ING 2'!R5,'ING 2'!S5,'ING 2'!T5)</f>
        <v>112.41666666666667</v>
      </c>
    </row>
    <row r="122" spans="1:12" ht="15" thickBot="1" x14ac:dyDescent="0.35">
      <c r="I122" s="23">
        <v>70</v>
      </c>
      <c r="J122" s="23" t="s">
        <v>60</v>
      </c>
      <c r="K122" s="23">
        <f>'OeNB 2'!I7+'OeNB 2'!M7</f>
        <v>659</v>
      </c>
      <c r="L122" s="25">
        <f>K122/COUNT('OeNB 2'!C7,'OeNB 2'!D7,'OeNB 2'!E7,'OeNB 2'!F7,'OeNB 2'!G7,'OeNB 2'!H7,'OeNB 2'!J7,'OeNB 2'!K7,'OeNB 2'!L7)</f>
        <v>73.222222222222229</v>
      </c>
    </row>
    <row r="127" spans="1:12" ht="15" thickBot="1" x14ac:dyDescent="0.35"/>
    <row r="128" spans="1:12" x14ac:dyDescent="0.3">
      <c r="A128" s="126" t="s">
        <v>122</v>
      </c>
      <c r="B128" s="118"/>
      <c r="C128" s="118"/>
      <c r="D128" s="118"/>
      <c r="E128" s="127"/>
    </row>
    <row r="129" spans="1:5" ht="15" thickBot="1" x14ac:dyDescent="0.35">
      <c r="A129" s="128"/>
      <c r="B129" s="119"/>
      <c r="C129" s="119"/>
      <c r="D129" s="119"/>
      <c r="E129" s="129"/>
    </row>
    <row r="130" spans="1:5" x14ac:dyDescent="0.3">
      <c r="A130" s="133" t="s">
        <v>176</v>
      </c>
      <c r="B130" s="133"/>
      <c r="C130" s="133"/>
      <c r="D130" s="133"/>
      <c r="E130" s="133"/>
    </row>
    <row r="131" spans="1:5" x14ac:dyDescent="0.3">
      <c r="A131" s="134"/>
      <c r="B131" s="134"/>
      <c r="C131" s="134"/>
      <c r="D131" s="134"/>
      <c r="E131" s="134"/>
    </row>
    <row r="132" spans="1:5" x14ac:dyDescent="0.3">
      <c r="A132" t="s">
        <v>50</v>
      </c>
      <c r="C132" t="s">
        <v>10</v>
      </c>
    </row>
    <row r="133" spans="1:5" x14ac:dyDescent="0.3">
      <c r="A133" t="s">
        <v>48</v>
      </c>
      <c r="C133" t="s">
        <v>10</v>
      </c>
    </row>
    <row r="134" spans="1:5" x14ac:dyDescent="0.3">
      <c r="A134" t="s">
        <v>49</v>
      </c>
      <c r="C134" t="s">
        <v>10</v>
      </c>
    </row>
    <row r="135" spans="1:5" x14ac:dyDescent="0.3">
      <c r="A135" t="s">
        <v>51</v>
      </c>
      <c r="C135" t="s">
        <v>10</v>
      </c>
    </row>
  </sheetData>
  <sortState ref="I54:K122">
    <sortCondition descending="1" ref="K53:K122"/>
  </sortState>
  <mergeCells count="42">
    <mergeCell ref="A27:E28"/>
    <mergeCell ref="A29:E30"/>
    <mergeCell ref="A31:A32"/>
    <mergeCell ref="E31:E32"/>
    <mergeCell ref="A1:D2"/>
    <mergeCell ref="I31:L32"/>
    <mergeCell ref="I29:L30"/>
    <mergeCell ref="B31:B32"/>
    <mergeCell ref="C31:C32"/>
    <mergeCell ref="D31:D32"/>
    <mergeCell ref="I15:M15"/>
    <mergeCell ref="I21:M21"/>
    <mergeCell ref="F1:H2"/>
    <mergeCell ref="F3:H3"/>
    <mergeCell ref="F14:H14"/>
    <mergeCell ref="I1:M2"/>
    <mergeCell ref="I3:M3"/>
    <mergeCell ref="I9:M9"/>
    <mergeCell ref="A130:E131"/>
    <mergeCell ref="N33:R34"/>
    <mergeCell ref="N35:R36"/>
    <mergeCell ref="I51:I52"/>
    <mergeCell ref="J51:J52"/>
    <mergeCell ref="K51:K52"/>
    <mergeCell ref="L51:L52"/>
    <mergeCell ref="I49:L50"/>
    <mergeCell ref="J33:J34"/>
    <mergeCell ref="I33:I34"/>
    <mergeCell ref="K33:K34"/>
    <mergeCell ref="L33:L34"/>
    <mergeCell ref="A45:E46"/>
    <mergeCell ref="A47:E48"/>
    <mergeCell ref="A49:A50"/>
    <mergeCell ref="B49:B50"/>
    <mergeCell ref="N59:R60"/>
    <mergeCell ref="N61:R62"/>
    <mergeCell ref="N47:R48"/>
    <mergeCell ref="I47:L48"/>
    <mergeCell ref="A128:E129"/>
    <mergeCell ref="C49:C50"/>
    <mergeCell ref="D49:D50"/>
    <mergeCell ref="E49:E50"/>
  </mergeCells>
  <pageMargins left="0.7" right="0.7" top="0.78740157499999996" bottom="0.78740157499999996" header="0.3" footer="0.3"/>
  <pageSetup paperSize="9" scale="98" orientation="portrait" r:id="rId1"/>
  <rowBreaks count="1" manualBreakCount="1">
    <brk id="26" max="16383" man="1"/>
  </rowBreaks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T9"/>
  <sheetViews>
    <sheetView workbookViewId="0">
      <selection activeCell="C5" sqref="C5"/>
    </sheetView>
  </sheetViews>
  <sheetFormatPr defaultColWidth="11.5546875" defaultRowHeight="14.4" x14ac:dyDescent="0.3"/>
  <cols>
    <col min="3" max="12" width="10.6640625" customWidth="1"/>
  </cols>
  <sheetData>
    <row r="1" spans="1:20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</row>
    <row r="2" spans="1:20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24.9" customHeight="1" x14ac:dyDescent="0.3">
      <c r="A3" s="154" t="s">
        <v>70</v>
      </c>
      <c r="B3" s="154"/>
      <c r="C3" s="1">
        <v>132</v>
      </c>
      <c r="D3" s="1">
        <v>167</v>
      </c>
      <c r="E3" s="1">
        <v>157</v>
      </c>
      <c r="F3" s="1">
        <v>150</v>
      </c>
      <c r="G3" s="1">
        <v>115</v>
      </c>
      <c r="H3" s="1">
        <v>157</v>
      </c>
      <c r="I3" s="5">
        <f>C3+D3+E3+F3+G3+H3</f>
        <v>878</v>
      </c>
      <c r="J3" s="1">
        <v>123</v>
      </c>
      <c r="K3" s="1">
        <v>168</v>
      </c>
      <c r="L3" s="1">
        <v>133</v>
      </c>
      <c r="M3" s="1">
        <f>J3+K3+L3</f>
        <v>424</v>
      </c>
      <c r="N3" s="14">
        <f>C3+D3+E3</f>
        <v>456</v>
      </c>
      <c r="O3" s="14">
        <f>F3+G3+H3</f>
        <v>422</v>
      </c>
      <c r="P3" s="14">
        <f>J3+K3+L3</f>
        <v>424</v>
      </c>
      <c r="Q3" s="45"/>
      <c r="R3" s="45">
        <v>138</v>
      </c>
      <c r="S3" s="45">
        <v>196</v>
      </c>
      <c r="T3" s="45">
        <f>Q3+R3+S3</f>
        <v>334</v>
      </c>
    </row>
    <row r="4" spans="1:20" ht="24.9" customHeight="1" x14ac:dyDescent="0.3">
      <c r="A4" s="154" t="s">
        <v>71</v>
      </c>
      <c r="B4" s="154"/>
      <c r="C4" s="1">
        <v>136</v>
      </c>
      <c r="D4" s="1">
        <v>174</v>
      </c>
      <c r="E4" s="1">
        <v>198</v>
      </c>
      <c r="F4" s="1">
        <v>134</v>
      </c>
      <c r="G4" s="1">
        <v>193</v>
      </c>
      <c r="H4" s="1">
        <v>159</v>
      </c>
      <c r="I4" s="5">
        <f t="shared" ref="I4:I7" si="0">C4+D4+E4+F4+G4+H4</f>
        <v>994</v>
      </c>
      <c r="J4" s="1">
        <v>157</v>
      </c>
      <c r="K4" s="45">
        <v>157</v>
      </c>
      <c r="L4" s="45">
        <v>152</v>
      </c>
      <c r="M4" s="5">
        <f t="shared" ref="M4:M7" si="1">J4+K4+L4</f>
        <v>466</v>
      </c>
      <c r="N4" s="14">
        <f t="shared" ref="N4:N7" si="2">C4+D4+E4</f>
        <v>508</v>
      </c>
      <c r="O4" s="14">
        <f t="shared" ref="O4:O7" si="3">F4+G4+H4</f>
        <v>486</v>
      </c>
      <c r="P4" s="14">
        <f t="shared" ref="P4:P7" si="4">J4+K4+L4</f>
        <v>466</v>
      </c>
      <c r="Q4" s="45">
        <v>157</v>
      </c>
      <c r="R4" s="45"/>
      <c r="S4" s="45">
        <v>128</v>
      </c>
      <c r="T4" s="45">
        <f t="shared" ref="T4:T7" si="5">Q4+R4+S4</f>
        <v>285</v>
      </c>
    </row>
    <row r="5" spans="1:20" ht="24.9" customHeight="1" x14ac:dyDescent="0.3">
      <c r="A5" s="154" t="s">
        <v>72</v>
      </c>
      <c r="B5" s="154"/>
      <c r="C5" s="1">
        <v>155</v>
      </c>
      <c r="D5" s="1">
        <v>180</v>
      </c>
      <c r="E5" s="1">
        <v>223</v>
      </c>
      <c r="F5" s="1">
        <v>137</v>
      </c>
      <c r="G5" s="1">
        <v>155</v>
      </c>
      <c r="H5" s="1"/>
      <c r="I5" s="5">
        <f t="shared" si="0"/>
        <v>850</v>
      </c>
      <c r="J5" s="1">
        <v>171</v>
      </c>
      <c r="K5" s="45">
        <v>181</v>
      </c>
      <c r="L5" s="45">
        <v>167</v>
      </c>
      <c r="M5" s="5">
        <f t="shared" si="1"/>
        <v>519</v>
      </c>
      <c r="N5" s="14">
        <f t="shared" si="2"/>
        <v>558</v>
      </c>
      <c r="O5" s="14">
        <f t="shared" si="3"/>
        <v>292</v>
      </c>
      <c r="P5" s="14">
        <f t="shared" si="4"/>
        <v>519</v>
      </c>
      <c r="Q5" s="45">
        <v>161</v>
      </c>
      <c r="R5" s="45">
        <v>232</v>
      </c>
      <c r="S5" s="45">
        <v>191</v>
      </c>
      <c r="T5" s="45">
        <f t="shared" si="5"/>
        <v>584</v>
      </c>
    </row>
    <row r="6" spans="1:20" ht="24.9" customHeight="1" x14ac:dyDescent="0.3">
      <c r="A6" s="154" t="s">
        <v>73</v>
      </c>
      <c r="B6" s="154"/>
      <c r="C6" s="1">
        <v>190</v>
      </c>
      <c r="D6" s="1">
        <v>182</v>
      </c>
      <c r="E6" s="1">
        <v>189</v>
      </c>
      <c r="F6" s="1"/>
      <c r="G6" s="1">
        <v>198</v>
      </c>
      <c r="H6" s="1">
        <v>202</v>
      </c>
      <c r="I6" s="5">
        <f t="shared" si="0"/>
        <v>961</v>
      </c>
      <c r="J6" s="1">
        <v>140</v>
      </c>
      <c r="K6" s="45">
        <v>223</v>
      </c>
      <c r="L6" s="45">
        <v>171</v>
      </c>
      <c r="M6" s="5">
        <f t="shared" si="1"/>
        <v>534</v>
      </c>
      <c r="N6" s="14">
        <f t="shared" si="2"/>
        <v>561</v>
      </c>
      <c r="O6" s="14">
        <f t="shared" si="3"/>
        <v>400</v>
      </c>
      <c r="P6" s="14">
        <f t="shared" si="4"/>
        <v>534</v>
      </c>
      <c r="Q6" s="45">
        <v>148</v>
      </c>
      <c r="R6" s="45">
        <v>173</v>
      </c>
      <c r="S6" s="45">
        <v>192</v>
      </c>
      <c r="T6" s="45">
        <f t="shared" si="5"/>
        <v>513</v>
      </c>
    </row>
    <row r="7" spans="1:20" ht="24.9" customHeight="1" x14ac:dyDescent="0.3">
      <c r="A7" s="154" t="s">
        <v>74</v>
      </c>
      <c r="B7" s="154"/>
      <c r="C7" s="1"/>
      <c r="D7" s="1"/>
      <c r="E7" s="1"/>
      <c r="F7" s="1">
        <v>155</v>
      </c>
      <c r="G7" s="1"/>
      <c r="H7" s="1">
        <v>152</v>
      </c>
      <c r="I7" s="5">
        <f t="shared" si="0"/>
        <v>307</v>
      </c>
      <c r="J7" s="1"/>
      <c r="M7" s="5">
        <f t="shared" si="1"/>
        <v>0</v>
      </c>
      <c r="N7" s="14">
        <f t="shared" si="2"/>
        <v>0</v>
      </c>
      <c r="O7" s="14">
        <f t="shared" si="3"/>
        <v>307</v>
      </c>
      <c r="P7" s="14">
        <f t="shared" si="4"/>
        <v>0</v>
      </c>
      <c r="Q7" s="45">
        <v>202</v>
      </c>
      <c r="R7" s="45">
        <v>136</v>
      </c>
      <c r="S7" s="45"/>
      <c r="T7" s="45">
        <f t="shared" si="5"/>
        <v>338</v>
      </c>
    </row>
    <row r="8" spans="1:20" s="43" customFormat="1" ht="24.9" customHeight="1" x14ac:dyDescent="0.3">
      <c r="A8" s="26"/>
      <c r="B8" s="26"/>
      <c r="C8" s="26">
        <f>C3+C4+C5+C6+C7</f>
        <v>613</v>
      </c>
      <c r="D8" s="26">
        <f t="shared" ref="D8:L8" si="6">D3+D4+D5+D6+D7</f>
        <v>703</v>
      </c>
      <c r="E8" s="26">
        <f t="shared" si="6"/>
        <v>767</v>
      </c>
      <c r="F8" s="26">
        <f t="shared" si="6"/>
        <v>576</v>
      </c>
      <c r="G8" s="26">
        <f t="shared" si="6"/>
        <v>661</v>
      </c>
      <c r="H8" s="26">
        <f t="shared" si="6"/>
        <v>670</v>
      </c>
      <c r="I8" s="26">
        <f>I3+I4+I5+I6+I7</f>
        <v>3990</v>
      </c>
      <c r="J8" s="26">
        <f t="shared" si="6"/>
        <v>591</v>
      </c>
      <c r="K8" s="26">
        <f t="shared" si="6"/>
        <v>729</v>
      </c>
      <c r="L8" s="26">
        <f t="shared" si="6"/>
        <v>623</v>
      </c>
      <c r="M8" s="26">
        <f>M3+M4+M5+M6+M7</f>
        <v>1943</v>
      </c>
      <c r="N8" s="45">
        <f>N3+N4+N5+N6</f>
        <v>2083</v>
      </c>
      <c r="O8" s="45">
        <f>O3+O4+O5+O6+O7</f>
        <v>1907</v>
      </c>
      <c r="P8" s="45">
        <f t="shared" ref="P8" si="7">P3+P4+P5+P6</f>
        <v>1943</v>
      </c>
    </row>
    <row r="9" spans="1:20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4"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M1:M2"/>
    <mergeCell ref="K1:K2"/>
    <mergeCell ref="L1:L2"/>
    <mergeCell ref="A5:B5"/>
    <mergeCell ref="A6:B6"/>
    <mergeCell ref="Q1:Q2"/>
    <mergeCell ref="R1:R2"/>
    <mergeCell ref="S1:S2"/>
    <mergeCell ref="T1:T2"/>
    <mergeCell ref="N1:N2"/>
    <mergeCell ref="O1:O2"/>
    <mergeCell ref="P1:P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P9"/>
  <sheetViews>
    <sheetView workbookViewId="0">
      <selection activeCell="O14" sqref="O14"/>
    </sheetView>
  </sheetViews>
  <sheetFormatPr defaultColWidth="11.5546875" defaultRowHeight="14.4" x14ac:dyDescent="0.3"/>
  <cols>
    <col min="3" max="12" width="10.6640625" customWidth="1"/>
  </cols>
  <sheetData>
    <row r="1" spans="1:16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</row>
    <row r="2" spans="1:16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24.9" customHeight="1" x14ac:dyDescent="0.3">
      <c r="A3" s="154" t="s">
        <v>75</v>
      </c>
      <c r="B3" s="154"/>
      <c r="C3" s="1">
        <v>162</v>
      </c>
      <c r="D3" s="1">
        <v>178</v>
      </c>
      <c r="E3" s="1">
        <v>174</v>
      </c>
      <c r="F3" s="1">
        <v>225</v>
      </c>
      <c r="G3" s="1">
        <v>197</v>
      </c>
      <c r="H3" s="1">
        <v>123</v>
      </c>
      <c r="I3" s="5">
        <f>C3+D3+E3+F3+G3+H3</f>
        <v>1059</v>
      </c>
      <c r="J3" s="45">
        <v>163</v>
      </c>
      <c r="K3" s="45">
        <v>182</v>
      </c>
      <c r="L3" s="45">
        <v>173</v>
      </c>
      <c r="M3" s="1">
        <f>J3+K3+L3</f>
        <v>518</v>
      </c>
      <c r="N3" s="14">
        <f>C3+D3+E3</f>
        <v>514</v>
      </c>
      <c r="O3" s="14">
        <f>F3+G3+H3</f>
        <v>545</v>
      </c>
      <c r="P3" s="14">
        <f>J3+K3+L3</f>
        <v>518</v>
      </c>
    </row>
    <row r="4" spans="1:16" ht="24.9" customHeight="1" x14ac:dyDescent="0.3">
      <c r="A4" s="154" t="s">
        <v>76</v>
      </c>
      <c r="B4" s="154"/>
      <c r="C4" s="1">
        <v>183</v>
      </c>
      <c r="D4" s="1">
        <v>212</v>
      </c>
      <c r="E4" s="1">
        <v>150</v>
      </c>
      <c r="F4" s="1">
        <v>145</v>
      </c>
      <c r="G4" s="1">
        <v>191</v>
      </c>
      <c r="H4" s="1">
        <v>213</v>
      </c>
      <c r="I4" s="5">
        <f t="shared" ref="I4:I7" si="0">C4+D4+E4+F4+G4+H4</f>
        <v>1094</v>
      </c>
      <c r="J4" s="45">
        <v>158</v>
      </c>
      <c r="K4" s="45">
        <v>170</v>
      </c>
      <c r="L4" s="45">
        <v>183</v>
      </c>
      <c r="M4" s="5">
        <f t="shared" ref="M4:M7" si="1">J4+K4+L4</f>
        <v>511</v>
      </c>
      <c r="N4" s="14">
        <f t="shared" ref="N4:N7" si="2">C4+D4+E4</f>
        <v>545</v>
      </c>
      <c r="O4" s="14">
        <f t="shared" ref="O4:O7" si="3">F4+G4+H4</f>
        <v>549</v>
      </c>
      <c r="P4" s="14">
        <f t="shared" ref="P4:P7" si="4">J4+K4+L4</f>
        <v>511</v>
      </c>
    </row>
    <row r="5" spans="1:16" ht="24.9" customHeight="1" x14ac:dyDescent="0.3">
      <c r="A5" s="154" t="s">
        <v>77</v>
      </c>
      <c r="B5" s="154"/>
      <c r="C5" s="1">
        <v>192</v>
      </c>
      <c r="D5" s="1">
        <v>146</v>
      </c>
      <c r="E5" s="1">
        <v>162</v>
      </c>
      <c r="F5" s="1"/>
      <c r="G5" s="1"/>
      <c r="H5" s="1"/>
      <c r="I5" s="5">
        <f t="shared" si="0"/>
        <v>500</v>
      </c>
      <c r="J5" s="45">
        <v>148</v>
      </c>
      <c r="K5" s="45">
        <v>182</v>
      </c>
      <c r="L5" s="45">
        <v>200</v>
      </c>
      <c r="M5" s="5">
        <f t="shared" si="1"/>
        <v>530</v>
      </c>
      <c r="N5" s="14">
        <f t="shared" si="2"/>
        <v>500</v>
      </c>
      <c r="O5" s="14">
        <f t="shared" si="3"/>
        <v>0</v>
      </c>
      <c r="P5" s="14">
        <f t="shared" si="4"/>
        <v>530</v>
      </c>
    </row>
    <row r="6" spans="1:16" ht="24.9" customHeight="1" x14ac:dyDescent="0.3">
      <c r="A6" s="154" t="s">
        <v>141</v>
      </c>
      <c r="B6" s="154"/>
      <c r="C6" s="1">
        <v>195</v>
      </c>
      <c r="D6" s="1">
        <v>201</v>
      </c>
      <c r="E6" s="1">
        <v>172</v>
      </c>
      <c r="F6" s="1">
        <v>225</v>
      </c>
      <c r="G6" s="1">
        <v>210</v>
      </c>
      <c r="H6" s="1">
        <v>268</v>
      </c>
      <c r="I6" s="5">
        <f t="shared" si="0"/>
        <v>1271</v>
      </c>
      <c r="J6" s="45">
        <v>185</v>
      </c>
      <c r="K6" s="45">
        <v>200</v>
      </c>
      <c r="L6" s="45">
        <v>178</v>
      </c>
      <c r="M6" s="5">
        <f t="shared" si="1"/>
        <v>563</v>
      </c>
      <c r="N6" s="14">
        <f t="shared" si="2"/>
        <v>568</v>
      </c>
      <c r="O6" s="14">
        <f t="shared" si="3"/>
        <v>703</v>
      </c>
      <c r="P6" s="14">
        <f t="shared" si="4"/>
        <v>563</v>
      </c>
    </row>
    <row r="7" spans="1:16" ht="24.9" customHeight="1" x14ac:dyDescent="0.3">
      <c r="A7" s="154" t="s">
        <v>78</v>
      </c>
      <c r="B7" s="154"/>
      <c r="C7" s="1"/>
      <c r="D7" s="1"/>
      <c r="E7" s="1"/>
      <c r="F7" s="1">
        <v>190</v>
      </c>
      <c r="G7" s="1">
        <v>188</v>
      </c>
      <c r="H7" s="1">
        <v>157</v>
      </c>
      <c r="I7" s="5">
        <f t="shared" si="0"/>
        <v>535</v>
      </c>
      <c r="J7" s="45"/>
      <c r="K7" s="45"/>
      <c r="L7" s="45"/>
      <c r="M7" s="5">
        <f t="shared" si="1"/>
        <v>0</v>
      </c>
      <c r="N7" s="14">
        <f t="shared" si="2"/>
        <v>0</v>
      </c>
      <c r="O7" s="14">
        <f t="shared" si="3"/>
        <v>535</v>
      </c>
      <c r="P7" s="14">
        <f t="shared" si="4"/>
        <v>0</v>
      </c>
    </row>
    <row r="8" spans="1:16" s="43" customFormat="1" ht="24.9" customHeight="1" x14ac:dyDescent="0.3">
      <c r="A8" s="26"/>
      <c r="B8" s="26"/>
      <c r="C8" s="26">
        <f>C3+C4+C5+C6+C7</f>
        <v>732</v>
      </c>
      <c r="D8" s="26">
        <f t="shared" ref="D8:L8" si="5">D3+D4+D5+D6+D7</f>
        <v>737</v>
      </c>
      <c r="E8" s="26">
        <f t="shared" si="5"/>
        <v>658</v>
      </c>
      <c r="F8" s="26">
        <f t="shared" si="5"/>
        <v>785</v>
      </c>
      <c r="G8" s="26">
        <f t="shared" si="5"/>
        <v>786</v>
      </c>
      <c r="H8" s="26">
        <f t="shared" si="5"/>
        <v>761</v>
      </c>
      <c r="I8" s="26">
        <f>I3+I4+I5+I6+I7</f>
        <v>4459</v>
      </c>
      <c r="J8" s="26">
        <f t="shared" si="5"/>
        <v>654</v>
      </c>
      <c r="K8" s="26">
        <f t="shared" si="5"/>
        <v>734</v>
      </c>
      <c r="L8" s="26">
        <f t="shared" si="5"/>
        <v>734</v>
      </c>
      <c r="M8" s="26">
        <f>M3+M4+M5+M6+M7</f>
        <v>2122</v>
      </c>
      <c r="N8" s="45">
        <f>N3+N4+N5+N6</f>
        <v>2127</v>
      </c>
      <c r="O8" s="45">
        <f>O3+O4+O5+O6+O7</f>
        <v>2332</v>
      </c>
      <c r="P8" s="45">
        <f t="shared" ref="P8" si="6">P3+P4+P5+P6</f>
        <v>2122</v>
      </c>
    </row>
    <row r="9" spans="1:16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0">
    <mergeCell ref="A5:B5"/>
    <mergeCell ref="A6:B6"/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N1:N2"/>
    <mergeCell ref="O1:O2"/>
    <mergeCell ref="P1:P2"/>
    <mergeCell ref="M1:M2"/>
    <mergeCell ref="K1:K2"/>
    <mergeCell ref="L1:L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T9"/>
  <sheetViews>
    <sheetView workbookViewId="0">
      <selection activeCell="S8" sqref="S8"/>
    </sheetView>
  </sheetViews>
  <sheetFormatPr defaultColWidth="11.5546875" defaultRowHeight="14.4" x14ac:dyDescent="0.3"/>
  <cols>
    <col min="3" max="12" width="10.6640625" customWidth="1"/>
  </cols>
  <sheetData>
    <row r="1" spans="1:20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</row>
    <row r="2" spans="1:20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24.9" customHeight="1" x14ac:dyDescent="0.3">
      <c r="A3" s="154" t="s">
        <v>79</v>
      </c>
      <c r="B3" s="154"/>
      <c r="C3" s="1">
        <v>146</v>
      </c>
      <c r="D3" s="1">
        <v>166</v>
      </c>
      <c r="E3" s="1">
        <v>147</v>
      </c>
      <c r="F3" s="1">
        <v>108</v>
      </c>
      <c r="G3" s="1">
        <v>192</v>
      </c>
      <c r="H3" s="1">
        <v>168</v>
      </c>
      <c r="I3" s="5">
        <f>C3+D3+E3+F3+G3+H3</f>
        <v>927</v>
      </c>
      <c r="J3" s="1">
        <v>140</v>
      </c>
      <c r="K3" s="1">
        <v>224</v>
      </c>
      <c r="L3" s="1">
        <v>138</v>
      </c>
      <c r="M3" s="1">
        <f>J3+K3+L3</f>
        <v>502</v>
      </c>
      <c r="N3" s="14">
        <f>C3+D3+E3</f>
        <v>459</v>
      </c>
      <c r="O3" s="14">
        <f>F3+G3+H3</f>
        <v>468</v>
      </c>
      <c r="P3" s="14">
        <f>J3+K3+L3</f>
        <v>502</v>
      </c>
      <c r="Q3" s="45">
        <v>134</v>
      </c>
      <c r="R3" s="45">
        <v>204</v>
      </c>
      <c r="S3" s="45">
        <v>115</v>
      </c>
      <c r="T3" s="45">
        <f>Q3+R3+S3</f>
        <v>453</v>
      </c>
    </row>
    <row r="4" spans="1:20" ht="24.9" customHeight="1" x14ac:dyDescent="0.3">
      <c r="A4" s="154" t="s">
        <v>80</v>
      </c>
      <c r="B4" s="154"/>
      <c r="C4" s="1">
        <v>201</v>
      </c>
      <c r="D4" s="1">
        <v>176</v>
      </c>
      <c r="E4" s="1">
        <v>187</v>
      </c>
      <c r="F4" s="1">
        <v>199</v>
      </c>
      <c r="G4" s="1">
        <v>207</v>
      </c>
      <c r="H4" s="1">
        <v>180</v>
      </c>
      <c r="I4" s="5">
        <f t="shared" ref="I4:I7" si="0">C4+D4+E4+F4+G4+H4</f>
        <v>1150</v>
      </c>
      <c r="J4" s="1">
        <v>165</v>
      </c>
      <c r="K4" s="26">
        <v>187</v>
      </c>
      <c r="L4" s="26">
        <v>157</v>
      </c>
      <c r="M4" s="5">
        <f t="shared" ref="M4:M7" si="1">J4+K4+L4</f>
        <v>509</v>
      </c>
      <c r="N4" s="14">
        <f t="shared" ref="N4:N7" si="2">C4+D4+E4</f>
        <v>564</v>
      </c>
      <c r="O4" s="14">
        <f t="shared" ref="O4:O7" si="3">F4+G4+H4</f>
        <v>586</v>
      </c>
      <c r="P4" s="14">
        <f t="shared" ref="P4:P7" si="4">J4+K4+L4</f>
        <v>509</v>
      </c>
      <c r="Q4" s="45">
        <v>210</v>
      </c>
      <c r="R4" s="45">
        <v>159</v>
      </c>
      <c r="S4" s="45">
        <v>169</v>
      </c>
      <c r="T4" s="45">
        <f t="shared" ref="T4:T7" si="5">Q4+R4+S4</f>
        <v>538</v>
      </c>
    </row>
    <row r="5" spans="1:20" ht="24.9" customHeight="1" x14ac:dyDescent="0.3">
      <c r="A5" s="154" t="s">
        <v>81</v>
      </c>
      <c r="B5" s="154"/>
      <c r="C5" s="1">
        <v>232</v>
      </c>
      <c r="D5" s="1">
        <v>177</v>
      </c>
      <c r="E5" s="1">
        <v>148</v>
      </c>
      <c r="F5" s="1">
        <v>133</v>
      </c>
      <c r="G5" s="1">
        <v>208</v>
      </c>
      <c r="H5" s="1">
        <v>188</v>
      </c>
      <c r="I5" s="5">
        <f t="shared" si="0"/>
        <v>1086</v>
      </c>
      <c r="J5" s="1">
        <v>163</v>
      </c>
      <c r="K5" s="26">
        <v>212</v>
      </c>
      <c r="L5" s="26">
        <v>228</v>
      </c>
      <c r="M5" s="5">
        <f t="shared" si="1"/>
        <v>603</v>
      </c>
      <c r="N5" s="14">
        <f t="shared" si="2"/>
        <v>557</v>
      </c>
      <c r="O5" s="14">
        <f t="shared" si="3"/>
        <v>529</v>
      </c>
      <c r="P5" s="14">
        <f t="shared" si="4"/>
        <v>603</v>
      </c>
      <c r="Q5" s="45">
        <v>177</v>
      </c>
      <c r="R5" s="45">
        <v>161</v>
      </c>
      <c r="S5" s="45">
        <v>175</v>
      </c>
      <c r="T5" s="45">
        <f t="shared" si="5"/>
        <v>513</v>
      </c>
    </row>
    <row r="6" spans="1:20" ht="24.9" customHeight="1" x14ac:dyDescent="0.3">
      <c r="A6" s="154" t="s">
        <v>82</v>
      </c>
      <c r="B6" s="154"/>
      <c r="C6" s="1">
        <v>159</v>
      </c>
      <c r="D6" s="1">
        <v>203</v>
      </c>
      <c r="E6" s="1">
        <v>188</v>
      </c>
      <c r="F6" s="1"/>
      <c r="G6" s="1"/>
      <c r="H6" s="1"/>
      <c r="I6" s="5">
        <f t="shared" si="0"/>
        <v>550</v>
      </c>
      <c r="J6" s="1"/>
      <c r="M6" s="5">
        <f t="shared" si="1"/>
        <v>0</v>
      </c>
      <c r="N6" s="14">
        <f t="shared" si="2"/>
        <v>550</v>
      </c>
      <c r="O6" s="14">
        <f t="shared" si="3"/>
        <v>0</v>
      </c>
      <c r="P6" s="14">
        <f t="shared" si="4"/>
        <v>0</v>
      </c>
      <c r="Q6" s="45"/>
      <c r="R6" s="45"/>
      <c r="S6" s="45"/>
      <c r="T6" s="45">
        <f t="shared" si="5"/>
        <v>0</v>
      </c>
    </row>
    <row r="7" spans="1:20" ht="24.9" customHeight="1" x14ac:dyDescent="0.3">
      <c r="A7" s="154" t="s">
        <v>165</v>
      </c>
      <c r="B7" s="154"/>
      <c r="C7" s="1"/>
      <c r="D7" s="1"/>
      <c r="E7" s="1"/>
      <c r="F7" s="1">
        <v>136</v>
      </c>
      <c r="G7" s="1">
        <v>190</v>
      </c>
      <c r="H7" s="1">
        <v>226</v>
      </c>
      <c r="I7" s="5">
        <f t="shared" si="0"/>
        <v>552</v>
      </c>
      <c r="J7" s="1">
        <v>145</v>
      </c>
      <c r="K7" s="26">
        <v>192</v>
      </c>
      <c r="L7" s="26">
        <v>202</v>
      </c>
      <c r="M7" s="5">
        <f t="shared" si="1"/>
        <v>539</v>
      </c>
      <c r="N7" s="14">
        <f t="shared" si="2"/>
        <v>0</v>
      </c>
      <c r="O7" s="14">
        <f t="shared" si="3"/>
        <v>552</v>
      </c>
      <c r="P7" s="14">
        <f t="shared" si="4"/>
        <v>539</v>
      </c>
      <c r="Q7" s="45">
        <v>184</v>
      </c>
      <c r="R7" s="45">
        <v>171</v>
      </c>
      <c r="S7" s="45">
        <v>138</v>
      </c>
      <c r="T7" s="45">
        <f t="shared" si="5"/>
        <v>493</v>
      </c>
    </row>
    <row r="8" spans="1:20" s="43" customFormat="1" ht="24.9" customHeight="1" x14ac:dyDescent="0.3">
      <c r="A8" s="26"/>
      <c r="B8" s="26"/>
      <c r="C8" s="26">
        <f>C3+C4+C5+C6+C7</f>
        <v>738</v>
      </c>
      <c r="D8" s="26">
        <f t="shared" ref="D8:L8" si="6">D3+D4+D5+D6+D7</f>
        <v>722</v>
      </c>
      <c r="E8" s="26">
        <f t="shared" si="6"/>
        <v>670</v>
      </c>
      <c r="F8" s="26">
        <f t="shared" si="6"/>
        <v>576</v>
      </c>
      <c r="G8" s="26">
        <f t="shared" si="6"/>
        <v>797</v>
      </c>
      <c r="H8" s="26">
        <f t="shared" si="6"/>
        <v>762</v>
      </c>
      <c r="I8" s="26">
        <f>I3+I4+I5+I6+I7</f>
        <v>4265</v>
      </c>
      <c r="J8" s="26">
        <f t="shared" si="6"/>
        <v>613</v>
      </c>
      <c r="K8" s="26">
        <f t="shared" si="6"/>
        <v>815</v>
      </c>
      <c r="L8" s="26">
        <f t="shared" si="6"/>
        <v>725</v>
      </c>
      <c r="M8" s="26">
        <f>M3+M4+M5+M6+M7</f>
        <v>2153</v>
      </c>
      <c r="N8" s="45">
        <f>N3+N4+N5+N6</f>
        <v>2130</v>
      </c>
      <c r="O8" s="45">
        <f>O3+O4+O5+O6+O7</f>
        <v>2135</v>
      </c>
      <c r="P8" s="45">
        <f>P3+P4+P5+P6+P7</f>
        <v>2153</v>
      </c>
    </row>
    <row r="9" spans="1:20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4"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M1:M2"/>
    <mergeCell ref="K1:K2"/>
    <mergeCell ref="L1:L2"/>
    <mergeCell ref="A5:B5"/>
    <mergeCell ref="A6:B6"/>
    <mergeCell ref="Q1:Q2"/>
    <mergeCell ref="R1:R2"/>
    <mergeCell ref="S1:S2"/>
    <mergeCell ref="T1:T2"/>
    <mergeCell ref="N1:N2"/>
    <mergeCell ref="O1:O2"/>
    <mergeCell ref="P1:P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U9"/>
  <sheetViews>
    <sheetView workbookViewId="0">
      <selection activeCell="T4" sqref="T4"/>
    </sheetView>
  </sheetViews>
  <sheetFormatPr defaultColWidth="11.5546875" defaultRowHeight="14.4" x14ac:dyDescent="0.3"/>
  <cols>
    <col min="3" max="9" width="8.6640625" customWidth="1"/>
    <col min="10" max="13" width="10.6640625" customWidth="1"/>
  </cols>
  <sheetData>
    <row r="1" spans="1:21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</row>
    <row r="2" spans="1:2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24.9" customHeight="1" x14ac:dyDescent="0.3">
      <c r="A3" s="154" t="s">
        <v>84</v>
      </c>
      <c r="B3" s="154"/>
      <c r="C3" s="26"/>
      <c r="D3" s="1">
        <v>183</v>
      </c>
      <c r="E3" s="1">
        <v>203</v>
      </c>
      <c r="F3" s="1">
        <v>171</v>
      </c>
      <c r="G3" s="1">
        <v>154</v>
      </c>
      <c r="H3" s="1">
        <v>164</v>
      </c>
      <c r="I3" s="1">
        <v>167</v>
      </c>
      <c r="J3" s="5">
        <f>D3+E3+F3+G3+H3+I3</f>
        <v>1042</v>
      </c>
      <c r="K3" s="45">
        <v>155</v>
      </c>
      <c r="L3" s="45">
        <v>180</v>
      </c>
      <c r="M3" s="45">
        <v>220</v>
      </c>
      <c r="N3" s="1">
        <f>K3+L3+M3</f>
        <v>555</v>
      </c>
      <c r="O3" s="14">
        <f>D3+E3+F3</f>
        <v>557</v>
      </c>
      <c r="P3" s="14">
        <f>G3+H3+I3</f>
        <v>485</v>
      </c>
      <c r="Q3" s="14">
        <f>K3+L3+M3</f>
        <v>555</v>
      </c>
      <c r="R3" s="45">
        <v>152</v>
      </c>
      <c r="S3" s="45">
        <v>151</v>
      </c>
      <c r="T3" s="45">
        <v>180</v>
      </c>
      <c r="U3" s="45">
        <f>R3+S3+T3</f>
        <v>483</v>
      </c>
    </row>
    <row r="4" spans="1:21" ht="24.9" customHeight="1" x14ac:dyDescent="0.3">
      <c r="A4" s="154" t="s">
        <v>85</v>
      </c>
      <c r="B4" s="154"/>
      <c r="C4" s="26">
        <v>10</v>
      </c>
      <c r="D4" s="1">
        <v>125</v>
      </c>
      <c r="E4" s="1">
        <v>174</v>
      </c>
      <c r="F4" s="1">
        <v>156</v>
      </c>
      <c r="G4" s="1">
        <v>136</v>
      </c>
      <c r="H4" s="1">
        <v>173</v>
      </c>
      <c r="I4" s="1">
        <v>189</v>
      </c>
      <c r="J4" s="5">
        <f t="shared" ref="J4:J7" si="0">D4+E4+F4+G4+H4+I4</f>
        <v>953</v>
      </c>
      <c r="K4" s="45">
        <v>148</v>
      </c>
      <c r="L4" s="45">
        <v>155</v>
      </c>
      <c r="M4" s="45">
        <v>133</v>
      </c>
      <c r="N4" s="5">
        <f t="shared" ref="N4:N7" si="1">K4+L4+M4</f>
        <v>436</v>
      </c>
      <c r="O4" s="14">
        <f>D4+E4+F4+(3*C4)</f>
        <v>485</v>
      </c>
      <c r="P4" s="14">
        <f>G4+H4+I4+(3*C4)</f>
        <v>528</v>
      </c>
      <c r="Q4" s="14">
        <f>K4+L4+M4+(3*C4)</f>
        <v>466</v>
      </c>
      <c r="R4" s="45"/>
      <c r="S4" s="45"/>
      <c r="T4" s="45"/>
      <c r="U4" s="45">
        <f>R4+S4+T4+(3*C4)</f>
        <v>30</v>
      </c>
    </row>
    <row r="5" spans="1:21" ht="24.9" customHeight="1" x14ac:dyDescent="0.3">
      <c r="A5" s="154" t="s">
        <v>86</v>
      </c>
      <c r="B5" s="154"/>
      <c r="C5" s="26"/>
      <c r="D5" s="1">
        <v>160</v>
      </c>
      <c r="E5" s="1">
        <v>177</v>
      </c>
      <c r="F5" s="1">
        <v>192</v>
      </c>
      <c r="G5" s="1"/>
      <c r="H5" s="1"/>
      <c r="I5" s="1"/>
      <c r="J5" s="5">
        <f t="shared" si="0"/>
        <v>529</v>
      </c>
      <c r="K5" s="45">
        <v>152</v>
      </c>
      <c r="L5" s="45">
        <v>162</v>
      </c>
      <c r="M5" s="45">
        <v>215</v>
      </c>
      <c r="N5" s="5">
        <f t="shared" si="1"/>
        <v>529</v>
      </c>
      <c r="O5" s="14">
        <f t="shared" ref="O5:O7" si="2">D5+E5+F5</f>
        <v>529</v>
      </c>
      <c r="P5" s="14">
        <f t="shared" ref="P5:P6" si="3">G5+H5+I5</f>
        <v>0</v>
      </c>
      <c r="Q5" s="14">
        <f t="shared" ref="Q5:Q6" si="4">K5+L5+M5</f>
        <v>529</v>
      </c>
      <c r="R5" s="45">
        <v>136</v>
      </c>
      <c r="S5" s="45">
        <v>145</v>
      </c>
      <c r="T5" s="45">
        <v>160</v>
      </c>
      <c r="U5" s="45">
        <f t="shared" ref="U5:U6" si="5">R5+S5+T5</f>
        <v>441</v>
      </c>
    </row>
    <row r="6" spans="1:21" ht="24.9" customHeight="1" x14ac:dyDescent="0.3">
      <c r="A6" s="154" t="s">
        <v>87</v>
      </c>
      <c r="B6" s="154"/>
      <c r="C6" s="26"/>
      <c r="D6" s="1">
        <v>149</v>
      </c>
      <c r="E6" s="1">
        <v>189</v>
      </c>
      <c r="F6" s="1">
        <v>193</v>
      </c>
      <c r="G6" s="1">
        <v>181</v>
      </c>
      <c r="H6" s="1">
        <v>156</v>
      </c>
      <c r="I6" s="1">
        <v>145</v>
      </c>
      <c r="J6" s="5">
        <f t="shared" si="0"/>
        <v>1013</v>
      </c>
      <c r="K6" s="45"/>
      <c r="L6" s="45"/>
      <c r="M6" s="45"/>
      <c r="N6" s="5">
        <f t="shared" si="1"/>
        <v>0</v>
      </c>
      <c r="O6" s="14">
        <f t="shared" si="2"/>
        <v>531</v>
      </c>
      <c r="P6" s="14">
        <f t="shared" si="3"/>
        <v>482</v>
      </c>
      <c r="Q6" s="14">
        <f t="shared" si="4"/>
        <v>0</v>
      </c>
      <c r="R6" s="45">
        <v>191</v>
      </c>
      <c r="S6" s="45">
        <v>162</v>
      </c>
      <c r="T6" s="45">
        <v>187</v>
      </c>
      <c r="U6" s="45">
        <f t="shared" si="5"/>
        <v>540</v>
      </c>
    </row>
    <row r="7" spans="1:21" ht="24.9" customHeight="1" x14ac:dyDescent="0.3">
      <c r="A7" s="154" t="s">
        <v>88</v>
      </c>
      <c r="B7" s="154"/>
      <c r="C7" s="26">
        <v>10</v>
      </c>
      <c r="D7" s="1"/>
      <c r="E7" s="1"/>
      <c r="F7" s="1"/>
      <c r="G7" s="1">
        <v>165</v>
      </c>
      <c r="H7" s="1">
        <v>202</v>
      </c>
      <c r="I7" s="1">
        <v>180</v>
      </c>
      <c r="J7" s="5">
        <f t="shared" si="0"/>
        <v>547</v>
      </c>
      <c r="K7" s="45">
        <v>158</v>
      </c>
      <c r="L7" s="45">
        <v>177</v>
      </c>
      <c r="M7" s="45">
        <v>167</v>
      </c>
      <c r="N7" s="5">
        <f t="shared" si="1"/>
        <v>502</v>
      </c>
      <c r="O7" s="14">
        <f t="shared" si="2"/>
        <v>0</v>
      </c>
      <c r="P7" s="14">
        <f>G7+H7+I7+(3*C7)</f>
        <v>577</v>
      </c>
      <c r="Q7" s="14">
        <f>K7+L7+M7+(3*C7)</f>
        <v>532</v>
      </c>
      <c r="R7" s="45">
        <v>171</v>
      </c>
      <c r="S7" s="45">
        <v>191</v>
      </c>
      <c r="T7" s="45">
        <v>160</v>
      </c>
      <c r="U7" s="45">
        <f>R7+S7+T7+(3*C7)</f>
        <v>552</v>
      </c>
    </row>
    <row r="8" spans="1:21" s="43" customFormat="1" ht="24.9" customHeight="1" x14ac:dyDescent="0.3">
      <c r="A8" s="26"/>
      <c r="B8" s="26"/>
      <c r="C8" s="26"/>
      <c r="D8" s="26">
        <f>D3+D4+D5+D6+D7+C4</f>
        <v>627</v>
      </c>
      <c r="E8" s="26">
        <f>E3+E4+E5+E6+E7+C4</f>
        <v>753</v>
      </c>
      <c r="F8" s="26">
        <f>F3+F4+F5+F6+F7+C4</f>
        <v>722</v>
      </c>
      <c r="G8" s="26">
        <f>G3+G4+G5+G6+G7+C4+C7</f>
        <v>656</v>
      </c>
      <c r="H8" s="26">
        <f>H3+H4+H5+H6+H7+C7+C4</f>
        <v>715</v>
      </c>
      <c r="I8" s="26">
        <f>I3+I4+I5+I6+I7+C4+C7</f>
        <v>701</v>
      </c>
      <c r="J8" s="26">
        <f>J3+J4+J5+J6+J7</f>
        <v>4084</v>
      </c>
      <c r="K8" s="26">
        <f>K3+K4+K5+K6+K7+C4+C7</f>
        <v>633</v>
      </c>
      <c r="L8" s="26">
        <f>L3+L4+L5+L6+L7+C4+C7</f>
        <v>694</v>
      </c>
      <c r="M8" s="26">
        <f>M3+M4+M5+M6+M7+C4+C7</f>
        <v>755</v>
      </c>
      <c r="N8" s="26">
        <f>N3+N4+N5+N6+N7</f>
        <v>2022</v>
      </c>
      <c r="O8" s="45">
        <f>O3+O4+O5+O6</f>
        <v>2102</v>
      </c>
      <c r="P8" s="45">
        <f>P3+P4+P5+P6+P7</f>
        <v>2072</v>
      </c>
      <c r="Q8" s="45">
        <f>Q3+Q4+Q5+Q6+Q7</f>
        <v>2082</v>
      </c>
    </row>
    <row r="9" spans="1:21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5">
    <mergeCell ref="A7:B7"/>
    <mergeCell ref="K1:K2"/>
    <mergeCell ref="A3:B3"/>
    <mergeCell ref="A1:B2"/>
    <mergeCell ref="D1:D2"/>
    <mergeCell ref="E1:E2"/>
    <mergeCell ref="F1:F2"/>
    <mergeCell ref="C1:C2"/>
    <mergeCell ref="G1:G2"/>
    <mergeCell ref="H1:H2"/>
    <mergeCell ref="J1:J2"/>
    <mergeCell ref="I1:I2"/>
    <mergeCell ref="A4:B4"/>
    <mergeCell ref="N1:N2"/>
    <mergeCell ref="L1:L2"/>
    <mergeCell ref="M1:M2"/>
    <mergeCell ref="A5:B5"/>
    <mergeCell ref="A6:B6"/>
    <mergeCell ref="R1:R2"/>
    <mergeCell ref="S1:S2"/>
    <mergeCell ref="T1:T2"/>
    <mergeCell ref="U1:U2"/>
    <mergeCell ref="O1:O2"/>
    <mergeCell ref="P1:P2"/>
    <mergeCell ref="Q1:Q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T9"/>
  <sheetViews>
    <sheetView workbookViewId="0">
      <selection activeCell="S5" sqref="S5"/>
    </sheetView>
  </sheetViews>
  <sheetFormatPr defaultColWidth="11.5546875" defaultRowHeight="14.4" x14ac:dyDescent="0.3"/>
  <cols>
    <col min="3" max="12" width="10.6640625" customWidth="1"/>
  </cols>
  <sheetData>
    <row r="1" spans="1:20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</row>
    <row r="2" spans="1:20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24.9" customHeight="1" x14ac:dyDescent="0.3">
      <c r="A3" s="154" t="s">
        <v>89</v>
      </c>
      <c r="B3" s="154"/>
      <c r="C3" s="1">
        <v>162</v>
      </c>
      <c r="D3" s="1">
        <v>193</v>
      </c>
      <c r="E3" s="1">
        <v>220</v>
      </c>
      <c r="F3" s="1">
        <v>188</v>
      </c>
      <c r="G3" s="1">
        <v>225</v>
      </c>
      <c r="H3" s="1">
        <v>192</v>
      </c>
      <c r="I3" s="5">
        <f>C3+D3+E3+F3+G3+H3</f>
        <v>1180</v>
      </c>
      <c r="J3" s="1">
        <v>184</v>
      </c>
      <c r="K3" s="1">
        <v>197</v>
      </c>
      <c r="L3" s="1">
        <v>276</v>
      </c>
      <c r="M3" s="1">
        <f>J3+K3+L3</f>
        <v>657</v>
      </c>
      <c r="N3" s="26">
        <f>C3+D3+E3</f>
        <v>575</v>
      </c>
      <c r="O3" s="26">
        <f>F3+G3+H3</f>
        <v>605</v>
      </c>
      <c r="P3" s="26">
        <f>J3+K3+L3</f>
        <v>657</v>
      </c>
      <c r="Q3" s="45">
        <v>207</v>
      </c>
      <c r="R3" s="45">
        <v>194</v>
      </c>
      <c r="S3" s="45">
        <v>206</v>
      </c>
      <c r="T3" s="45">
        <f>Q3+R3+S3</f>
        <v>607</v>
      </c>
    </row>
    <row r="4" spans="1:20" ht="24.9" customHeight="1" x14ac:dyDescent="0.3">
      <c r="A4" s="154" t="s">
        <v>90</v>
      </c>
      <c r="B4" s="154"/>
      <c r="C4" s="1">
        <v>161</v>
      </c>
      <c r="D4" s="1">
        <v>235</v>
      </c>
      <c r="E4" s="1">
        <v>230</v>
      </c>
      <c r="F4" s="1">
        <v>143</v>
      </c>
      <c r="G4" s="1">
        <v>147</v>
      </c>
      <c r="H4" s="1">
        <v>175</v>
      </c>
      <c r="I4" s="5">
        <f t="shared" ref="I4:I7" si="0">C4+D4+E4+F4+G4+H4</f>
        <v>1091</v>
      </c>
      <c r="J4" s="1">
        <v>144</v>
      </c>
      <c r="K4" s="45">
        <v>158</v>
      </c>
      <c r="L4" s="45">
        <v>198</v>
      </c>
      <c r="M4" s="5">
        <f t="shared" ref="M4:M7" si="1">J4+K4+L4</f>
        <v>500</v>
      </c>
      <c r="N4" s="26">
        <f t="shared" ref="N4:N6" si="2">C4+D4+E4</f>
        <v>626</v>
      </c>
      <c r="O4" s="26">
        <f t="shared" ref="O4:O6" si="3">F4+G4+H4</f>
        <v>465</v>
      </c>
      <c r="P4" s="26">
        <f t="shared" ref="P4:P6" si="4">J4+K4+L4</f>
        <v>500</v>
      </c>
      <c r="Q4" s="45">
        <v>173</v>
      </c>
      <c r="R4" s="45">
        <v>160</v>
      </c>
      <c r="S4" s="45">
        <v>188</v>
      </c>
      <c r="T4" s="45">
        <f t="shared" ref="T4:T6" si="5">Q4+R4+S4</f>
        <v>521</v>
      </c>
    </row>
    <row r="5" spans="1:20" ht="24.9" customHeight="1" x14ac:dyDescent="0.3">
      <c r="A5" s="154" t="s">
        <v>91</v>
      </c>
      <c r="B5" s="154"/>
      <c r="C5" s="1">
        <v>168</v>
      </c>
      <c r="D5" s="1">
        <v>153</v>
      </c>
      <c r="E5" s="1">
        <v>174</v>
      </c>
      <c r="F5" s="1">
        <v>177</v>
      </c>
      <c r="G5" s="1">
        <v>173</v>
      </c>
      <c r="H5" s="1">
        <v>203</v>
      </c>
      <c r="I5" s="5">
        <f t="shared" si="0"/>
        <v>1048</v>
      </c>
      <c r="J5" s="1">
        <v>167</v>
      </c>
      <c r="K5" s="45">
        <v>210</v>
      </c>
      <c r="L5" s="45">
        <v>223</v>
      </c>
      <c r="M5" s="5">
        <f t="shared" si="1"/>
        <v>600</v>
      </c>
      <c r="N5" s="26">
        <f t="shared" si="2"/>
        <v>495</v>
      </c>
      <c r="O5" s="26">
        <f t="shared" si="3"/>
        <v>553</v>
      </c>
      <c r="P5" s="26">
        <f t="shared" si="4"/>
        <v>600</v>
      </c>
      <c r="Q5" s="45">
        <v>204</v>
      </c>
      <c r="R5" s="45">
        <v>184</v>
      </c>
      <c r="S5" s="45">
        <v>225</v>
      </c>
      <c r="T5" s="45">
        <f t="shared" si="5"/>
        <v>613</v>
      </c>
    </row>
    <row r="6" spans="1:20" ht="24.9" customHeight="1" x14ac:dyDescent="0.3">
      <c r="A6" s="154" t="s">
        <v>92</v>
      </c>
      <c r="B6" s="154"/>
      <c r="C6" s="1">
        <v>245</v>
      </c>
      <c r="D6" s="1">
        <v>183</v>
      </c>
      <c r="E6" s="1">
        <v>206</v>
      </c>
      <c r="F6" s="1">
        <v>173</v>
      </c>
      <c r="G6" s="1">
        <v>165</v>
      </c>
      <c r="H6" s="1">
        <v>205</v>
      </c>
      <c r="I6" s="5">
        <f t="shared" si="0"/>
        <v>1177</v>
      </c>
      <c r="J6" s="1">
        <v>186</v>
      </c>
      <c r="K6" s="45">
        <v>172</v>
      </c>
      <c r="L6" s="45">
        <v>204</v>
      </c>
      <c r="M6" s="5">
        <f t="shared" si="1"/>
        <v>562</v>
      </c>
      <c r="N6" s="26">
        <f t="shared" si="2"/>
        <v>634</v>
      </c>
      <c r="O6" s="26">
        <f t="shared" si="3"/>
        <v>543</v>
      </c>
      <c r="P6" s="26">
        <f t="shared" si="4"/>
        <v>562</v>
      </c>
      <c r="Q6" s="45">
        <v>170</v>
      </c>
      <c r="R6" s="45">
        <v>204</v>
      </c>
      <c r="S6" s="45">
        <v>156</v>
      </c>
      <c r="T6" s="45">
        <f t="shared" si="5"/>
        <v>530</v>
      </c>
    </row>
    <row r="7" spans="1:20" ht="24.9" customHeight="1" x14ac:dyDescent="0.3">
      <c r="A7" s="154"/>
      <c r="B7" s="154"/>
      <c r="C7" s="1"/>
      <c r="D7" s="1"/>
      <c r="E7" s="1"/>
      <c r="F7" s="1"/>
      <c r="G7" s="1"/>
      <c r="H7" s="1"/>
      <c r="I7" s="5">
        <f t="shared" si="0"/>
        <v>0</v>
      </c>
      <c r="J7" s="1"/>
      <c r="M7" s="5">
        <f t="shared" si="1"/>
        <v>0</v>
      </c>
    </row>
    <row r="8" spans="1:20" s="43" customFormat="1" ht="24.9" customHeight="1" x14ac:dyDescent="0.3">
      <c r="A8" s="26"/>
      <c r="B8" s="26"/>
      <c r="C8" s="26">
        <f>C3+C4+C5+C6+C7</f>
        <v>736</v>
      </c>
      <c r="D8" s="26">
        <f t="shared" ref="D8:L8" si="6">D3+D4+D5+D6+D7</f>
        <v>764</v>
      </c>
      <c r="E8" s="26">
        <f t="shared" si="6"/>
        <v>830</v>
      </c>
      <c r="F8" s="26">
        <f t="shared" si="6"/>
        <v>681</v>
      </c>
      <c r="G8" s="26">
        <f t="shared" si="6"/>
        <v>710</v>
      </c>
      <c r="H8" s="26">
        <f t="shared" si="6"/>
        <v>775</v>
      </c>
      <c r="I8" s="26">
        <f>I3+I4+I5+I6+I7</f>
        <v>4496</v>
      </c>
      <c r="J8" s="26">
        <f t="shared" si="6"/>
        <v>681</v>
      </c>
      <c r="K8" s="26">
        <f t="shared" si="6"/>
        <v>737</v>
      </c>
      <c r="L8" s="26">
        <f t="shared" si="6"/>
        <v>901</v>
      </c>
      <c r="M8" s="26">
        <f>M3+M4+M5+M6+M7</f>
        <v>2319</v>
      </c>
      <c r="N8" s="45">
        <f>N3+N4+N5+N6</f>
        <v>2330</v>
      </c>
      <c r="O8" s="45">
        <f t="shared" ref="O8:P8" si="7">O3+O4+O5+O6</f>
        <v>2166</v>
      </c>
      <c r="P8" s="45">
        <f t="shared" si="7"/>
        <v>2319</v>
      </c>
    </row>
    <row r="9" spans="1:20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4">
    <mergeCell ref="A7:B7"/>
    <mergeCell ref="M1:M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J1:J2"/>
    <mergeCell ref="K1:K2"/>
    <mergeCell ref="L1:L2"/>
    <mergeCell ref="A4:B4"/>
    <mergeCell ref="A5:B5"/>
    <mergeCell ref="Q1:Q2"/>
    <mergeCell ref="R1:R2"/>
    <mergeCell ref="S1:S2"/>
    <mergeCell ref="T1:T2"/>
    <mergeCell ref="A6:B6"/>
    <mergeCell ref="N1:N2"/>
    <mergeCell ref="O1:O2"/>
    <mergeCell ref="P1:P2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U9"/>
  <sheetViews>
    <sheetView workbookViewId="0">
      <selection activeCell="A3" sqref="A3:B6"/>
    </sheetView>
  </sheetViews>
  <sheetFormatPr defaultColWidth="11.5546875" defaultRowHeight="14.4" x14ac:dyDescent="0.3"/>
  <cols>
    <col min="3" max="3" width="10.6640625" customWidth="1"/>
    <col min="4" max="8" width="8.6640625" customWidth="1"/>
    <col min="9" max="9" width="10.6640625" customWidth="1"/>
    <col min="10" max="12" width="8.6640625" customWidth="1"/>
  </cols>
  <sheetData>
    <row r="1" spans="1:21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  <c r="U1" s="154" t="s">
        <v>166</v>
      </c>
    </row>
    <row r="2" spans="1:2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24.9" customHeight="1" x14ac:dyDescent="0.3">
      <c r="A3" s="154" t="s">
        <v>93</v>
      </c>
      <c r="B3" s="154"/>
      <c r="C3" s="1">
        <v>158</v>
      </c>
      <c r="D3" s="1">
        <v>143</v>
      </c>
      <c r="E3" s="1">
        <v>154</v>
      </c>
      <c r="F3" s="1">
        <v>212</v>
      </c>
      <c r="G3" s="1">
        <v>202</v>
      </c>
      <c r="H3" s="1">
        <v>171</v>
      </c>
      <c r="I3" s="5">
        <f>C3+D3+E3+F3+G3+H3</f>
        <v>1040</v>
      </c>
      <c r="J3" s="1">
        <v>157</v>
      </c>
      <c r="K3" s="1">
        <v>146</v>
      </c>
      <c r="L3" s="1">
        <v>215</v>
      </c>
      <c r="M3" s="1">
        <f>J3+K3+L3</f>
        <v>518</v>
      </c>
      <c r="N3" s="26">
        <f>C3+D3+E3</f>
        <v>455</v>
      </c>
      <c r="O3" s="26">
        <f>F3+G3+H3</f>
        <v>585</v>
      </c>
      <c r="P3" s="26">
        <f>J3+K3+L3</f>
        <v>518</v>
      </c>
      <c r="Q3" s="45">
        <v>219</v>
      </c>
      <c r="R3" s="45">
        <v>224</v>
      </c>
      <c r="S3" s="45">
        <v>167</v>
      </c>
      <c r="T3" s="45">
        <f>Q3+R3+S3</f>
        <v>610</v>
      </c>
      <c r="U3" s="45">
        <v>180</v>
      </c>
    </row>
    <row r="4" spans="1:21" ht="24.9" customHeight="1" x14ac:dyDescent="0.3">
      <c r="A4" s="154" t="s">
        <v>94</v>
      </c>
      <c r="B4" s="154"/>
      <c r="C4" s="1">
        <v>135</v>
      </c>
      <c r="D4" s="1">
        <v>146</v>
      </c>
      <c r="E4" s="1">
        <v>181</v>
      </c>
      <c r="F4" s="1">
        <v>123</v>
      </c>
      <c r="G4" s="1">
        <v>140</v>
      </c>
      <c r="H4" s="1">
        <v>133</v>
      </c>
      <c r="I4" s="5">
        <f t="shared" ref="I4:I7" si="0">C4+D4+E4+F4+G4+H4</f>
        <v>858</v>
      </c>
      <c r="J4" s="1">
        <v>137</v>
      </c>
      <c r="K4" s="45">
        <v>154</v>
      </c>
      <c r="L4" s="45">
        <v>150</v>
      </c>
      <c r="M4" s="5">
        <f t="shared" ref="M4:M7" si="1">J4+K4+L4</f>
        <v>441</v>
      </c>
      <c r="N4" s="26">
        <f t="shared" ref="N4:N6" si="2">C4+D4+E4</f>
        <v>462</v>
      </c>
      <c r="O4" s="26">
        <f t="shared" ref="O4:O6" si="3">F4+G4+H4</f>
        <v>396</v>
      </c>
      <c r="P4" s="26">
        <f t="shared" ref="P4:P6" si="4">J4+K4+L4</f>
        <v>441</v>
      </c>
      <c r="Q4" s="45">
        <v>159</v>
      </c>
      <c r="R4" s="45">
        <v>130</v>
      </c>
      <c r="S4" s="45">
        <v>144</v>
      </c>
      <c r="T4" s="45">
        <f t="shared" ref="T4:T6" si="5">Q4+R4+S4</f>
        <v>433</v>
      </c>
      <c r="U4" s="45">
        <v>166</v>
      </c>
    </row>
    <row r="5" spans="1:21" ht="24.9" customHeight="1" x14ac:dyDescent="0.3">
      <c r="A5" s="154" t="s">
        <v>95</v>
      </c>
      <c r="B5" s="154"/>
      <c r="C5" s="1">
        <v>156</v>
      </c>
      <c r="D5" s="1">
        <v>198</v>
      </c>
      <c r="E5" s="1">
        <v>156</v>
      </c>
      <c r="F5" s="1">
        <v>168</v>
      </c>
      <c r="G5" s="1">
        <v>151</v>
      </c>
      <c r="H5" s="1">
        <v>193</v>
      </c>
      <c r="I5" s="5">
        <f t="shared" si="0"/>
        <v>1022</v>
      </c>
      <c r="J5" s="1">
        <v>131</v>
      </c>
      <c r="K5" s="45">
        <v>160</v>
      </c>
      <c r="L5" s="45">
        <v>135</v>
      </c>
      <c r="M5" s="5">
        <f t="shared" si="1"/>
        <v>426</v>
      </c>
      <c r="N5" s="26">
        <f t="shared" si="2"/>
        <v>510</v>
      </c>
      <c r="O5" s="26">
        <f t="shared" si="3"/>
        <v>512</v>
      </c>
      <c r="P5" s="26">
        <f t="shared" si="4"/>
        <v>426</v>
      </c>
      <c r="Q5" s="45">
        <v>200</v>
      </c>
      <c r="R5" s="45">
        <v>167</v>
      </c>
      <c r="S5" s="45">
        <v>181</v>
      </c>
      <c r="T5" s="45">
        <f t="shared" si="5"/>
        <v>548</v>
      </c>
      <c r="U5" s="45">
        <v>180</v>
      </c>
    </row>
    <row r="6" spans="1:21" ht="24.9" customHeight="1" x14ac:dyDescent="0.3">
      <c r="A6" s="154" t="s">
        <v>96</v>
      </c>
      <c r="B6" s="154"/>
      <c r="C6" s="1">
        <v>193</v>
      </c>
      <c r="D6" s="1">
        <v>175</v>
      </c>
      <c r="E6" s="1">
        <v>212</v>
      </c>
      <c r="F6" s="1">
        <v>201</v>
      </c>
      <c r="G6" s="1">
        <v>166</v>
      </c>
      <c r="H6" s="1">
        <v>183</v>
      </c>
      <c r="I6" s="5">
        <f t="shared" si="0"/>
        <v>1130</v>
      </c>
      <c r="J6" s="1">
        <v>192</v>
      </c>
      <c r="K6" s="45">
        <v>199</v>
      </c>
      <c r="L6" s="45">
        <v>178</v>
      </c>
      <c r="M6" s="5">
        <f t="shared" si="1"/>
        <v>569</v>
      </c>
      <c r="N6" s="26">
        <f t="shared" si="2"/>
        <v>580</v>
      </c>
      <c r="O6" s="26">
        <f t="shared" si="3"/>
        <v>550</v>
      </c>
      <c r="P6" s="26">
        <f t="shared" si="4"/>
        <v>569</v>
      </c>
      <c r="Q6" s="45">
        <v>147</v>
      </c>
      <c r="R6" s="45">
        <v>202</v>
      </c>
      <c r="S6" s="45">
        <v>208</v>
      </c>
      <c r="T6" s="45">
        <f t="shared" si="5"/>
        <v>557</v>
      </c>
      <c r="U6" s="45">
        <v>194</v>
      </c>
    </row>
    <row r="7" spans="1:21" ht="24.9" customHeight="1" x14ac:dyDescent="0.3">
      <c r="A7" s="154"/>
      <c r="B7" s="154"/>
      <c r="C7" s="1"/>
      <c r="D7" s="1"/>
      <c r="E7" s="1"/>
      <c r="F7" s="1"/>
      <c r="G7" s="1"/>
      <c r="H7" s="1"/>
      <c r="I7" s="5">
        <f t="shared" si="0"/>
        <v>0</v>
      </c>
      <c r="J7" s="1"/>
      <c r="M7" s="5">
        <f t="shared" si="1"/>
        <v>0</v>
      </c>
    </row>
    <row r="8" spans="1:21" s="43" customFormat="1" ht="24.9" customHeight="1" x14ac:dyDescent="0.3">
      <c r="A8" s="26"/>
      <c r="B8" s="26"/>
      <c r="C8" s="26">
        <f>C3+C4+C5+C6+C7</f>
        <v>642</v>
      </c>
      <c r="D8" s="26">
        <f t="shared" ref="D8:L8" si="6">D3+D4+D5+D6+D7</f>
        <v>662</v>
      </c>
      <c r="E8" s="26">
        <f t="shared" si="6"/>
        <v>703</v>
      </c>
      <c r="F8" s="26">
        <f t="shared" si="6"/>
        <v>704</v>
      </c>
      <c r="G8" s="26">
        <f t="shared" si="6"/>
        <v>659</v>
      </c>
      <c r="H8" s="26">
        <f t="shared" si="6"/>
        <v>680</v>
      </c>
      <c r="I8" s="26">
        <f>I3+I4+I5+I6+I7</f>
        <v>4050</v>
      </c>
      <c r="J8" s="26">
        <f t="shared" si="6"/>
        <v>617</v>
      </c>
      <c r="K8" s="26">
        <f t="shared" si="6"/>
        <v>659</v>
      </c>
      <c r="L8" s="26">
        <f t="shared" si="6"/>
        <v>678</v>
      </c>
      <c r="M8" s="26">
        <f>M3+M4+M5+M6+M7</f>
        <v>1954</v>
      </c>
      <c r="N8" s="45">
        <f>N3+N4+N5+N6</f>
        <v>2007</v>
      </c>
      <c r="O8" s="45">
        <f t="shared" ref="O8:P8" si="7">O3+O4+O5+O6</f>
        <v>2043</v>
      </c>
      <c r="P8" s="45">
        <f t="shared" si="7"/>
        <v>1954</v>
      </c>
      <c r="U8" s="43">
        <f>U3+U4+U5+U6</f>
        <v>720</v>
      </c>
    </row>
    <row r="9" spans="1:21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5">
    <mergeCell ref="N1:N2"/>
    <mergeCell ref="O1:O2"/>
    <mergeCell ref="P1:P2"/>
    <mergeCell ref="A4:B4"/>
    <mergeCell ref="A5:B5"/>
    <mergeCell ref="A6:B6"/>
    <mergeCell ref="A7:B7"/>
    <mergeCell ref="M1:M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J1:J2"/>
    <mergeCell ref="K1:K2"/>
    <mergeCell ref="L1:L2"/>
    <mergeCell ref="Q1:Q2"/>
    <mergeCell ref="R1:R2"/>
    <mergeCell ref="S1:S2"/>
    <mergeCell ref="T1:T2"/>
    <mergeCell ref="U1:U2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U9"/>
  <sheetViews>
    <sheetView workbookViewId="0">
      <selection activeCell="U12" sqref="T12:U12"/>
    </sheetView>
  </sheetViews>
  <sheetFormatPr defaultColWidth="11.5546875" defaultRowHeight="14.4" x14ac:dyDescent="0.3"/>
  <cols>
    <col min="3" max="9" width="8.6640625" customWidth="1"/>
    <col min="10" max="13" width="10.6640625" customWidth="1"/>
  </cols>
  <sheetData>
    <row r="1" spans="1:21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</row>
    <row r="2" spans="1:2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24.9" customHeight="1" x14ac:dyDescent="0.3">
      <c r="A3" s="154" t="s">
        <v>121</v>
      </c>
      <c r="B3" s="154"/>
      <c r="C3" s="26"/>
      <c r="D3" s="1">
        <v>129</v>
      </c>
      <c r="E3" s="1">
        <v>131</v>
      </c>
      <c r="F3" s="1">
        <v>152</v>
      </c>
      <c r="G3" s="1">
        <v>104</v>
      </c>
      <c r="H3" s="1">
        <v>110</v>
      </c>
      <c r="I3" s="1">
        <v>89</v>
      </c>
      <c r="J3" s="5">
        <f>D3+E3+G3+F3+H3+I3</f>
        <v>715</v>
      </c>
      <c r="K3" s="1">
        <v>125</v>
      </c>
      <c r="L3" s="1">
        <v>103</v>
      </c>
      <c r="M3" s="1">
        <v>101</v>
      </c>
      <c r="N3" s="1">
        <f>K3+L3+M3</f>
        <v>329</v>
      </c>
      <c r="O3" s="26">
        <f>D3+E3+F3</f>
        <v>412</v>
      </c>
      <c r="P3" s="26">
        <f>G3+H3+I3</f>
        <v>303</v>
      </c>
      <c r="Q3" s="26">
        <f>K3+L3+M3</f>
        <v>329</v>
      </c>
      <c r="R3" s="45">
        <v>108</v>
      </c>
      <c r="S3" s="45">
        <v>90</v>
      </c>
      <c r="T3" s="45">
        <v>123</v>
      </c>
      <c r="U3" s="45">
        <f>R3+S3+T3</f>
        <v>321</v>
      </c>
    </row>
    <row r="4" spans="1:21" ht="24.9" customHeight="1" x14ac:dyDescent="0.3">
      <c r="A4" s="154" t="s">
        <v>97</v>
      </c>
      <c r="B4" s="154"/>
      <c r="C4" s="26">
        <v>10</v>
      </c>
      <c r="D4" s="1">
        <v>123</v>
      </c>
      <c r="E4" s="1">
        <v>126</v>
      </c>
      <c r="F4" s="1">
        <v>132</v>
      </c>
      <c r="G4" s="1">
        <v>118</v>
      </c>
      <c r="H4" s="1">
        <v>110</v>
      </c>
      <c r="I4" s="1">
        <v>111</v>
      </c>
      <c r="J4" s="5">
        <f t="shared" ref="J4:J7" si="0">D4+E4+G4+F4+H4+I4</f>
        <v>720</v>
      </c>
      <c r="K4" s="1">
        <v>89</v>
      </c>
      <c r="L4" s="45">
        <v>132</v>
      </c>
      <c r="M4" s="45">
        <v>133</v>
      </c>
      <c r="N4" s="5">
        <f t="shared" ref="N4:N7" si="1">K4+L4+M4</f>
        <v>354</v>
      </c>
      <c r="O4" s="26">
        <f>D4+E4+F4+(3*C4)</f>
        <v>411</v>
      </c>
      <c r="P4" s="26">
        <f>G4+H4+I4+(3*C4)</f>
        <v>369</v>
      </c>
      <c r="Q4" s="26">
        <f>K4+L4+M4+(3*C4)</f>
        <v>384</v>
      </c>
      <c r="R4" s="45">
        <v>127</v>
      </c>
      <c r="S4" s="45">
        <v>102</v>
      </c>
      <c r="T4" s="45">
        <v>126</v>
      </c>
      <c r="U4" s="45">
        <f>R4+S4+T4+(3*C4)</f>
        <v>385</v>
      </c>
    </row>
    <row r="5" spans="1:21" ht="24.9" customHeight="1" x14ac:dyDescent="0.3">
      <c r="A5" s="154" t="s">
        <v>98</v>
      </c>
      <c r="B5" s="154"/>
      <c r="C5" s="26"/>
      <c r="D5" s="1">
        <v>93</v>
      </c>
      <c r="E5" s="1">
        <v>133</v>
      </c>
      <c r="F5" s="1">
        <v>86</v>
      </c>
      <c r="G5" s="1">
        <v>94</v>
      </c>
      <c r="H5" s="1">
        <v>116</v>
      </c>
      <c r="I5" s="1">
        <v>118</v>
      </c>
      <c r="J5" s="5">
        <f t="shared" si="0"/>
        <v>640</v>
      </c>
      <c r="K5" s="1">
        <v>128</v>
      </c>
      <c r="L5" s="45">
        <v>112</v>
      </c>
      <c r="M5" s="45">
        <v>153</v>
      </c>
      <c r="N5" s="5">
        <f t="shared" si="1"/>
        <v>393</v>
      </c>
      <c r="O5" s="26">
        <f t="shared" ref="O5:O6" si="2">D5+E5+F5</f>
        <v>312</v>
      </c>
      <c r="P5" s="26">
        <f t="shared" ref="P5:P6" si="3">G5+H5+I5</f>
        <v>328</v>
      </c>
      <c r="Q5" s="26">
        <f t="shared" ref="Q5:Q6" si="4">K5+L5+M5</f>
        <v>393</v>
      </c>
      <c r="R5" s="45">
        <v>101</v>
      </c>
      <c r="S5" s="45">
        <v>124</v>
      </c>
      <c r="T5" s="45">
        <v>91</v>
      </c>
      <c r="U5" s="45">
        <f t="shared" ref="U5:U6" si="5">R5+S5+T5</f>
        <v>316</v>
      </c>
    </row>
    <row r="6" spans="1:21" ht="24.9" customHeight="1" x14ac:dyDescent="0.3">
      <c r="A6" s="154" t="s">
        <v>99</v>
      </c>
      <c r="B6" s="154"/>
      <c r="C6" s="26"/>
      <c r="D6" s="1">
        <v>168</v>
      </c>
      <c r="E6" s="1">
        <v>140</v>
      </c>
      <c r="F6" s="1">
        <v>156</v>
      </c>
      <c r="G6" s="1">
        <v>143</v>
      </c>
      <c r="H6" s="1">
        <v>158</v>
      </c>
      <c r="I6" s="1">
        <v>119</v>
      </c>
      <c r="J6" s="5">
        <f t="shared" si="0"/>
        <v>884</v>
      </c>
      <c r="K6" s="1">
        <v>136</v>
      </c>
      <c r="L6" s="45">
        <v>151</v>
      </c>
      <c r="M6" s="45">
        <v>135</v>
      </c>
      <c r="N6" s="5">
        <f t="shared" si="1"/>
        <v>422</v>
      </c>
      <c r="O6" s="26">
        <f t="shared" si="2"/>
        <v>464</v>
      </c>
      <c r="P6" s="26">
        <f t="shared" si="3"/>
        <v>420</v>
      </c>
      <c r="Q6" s="26">
        <f t="shared" si="4"/>
        <v>422</v>
      </c>
      <c r="R6" s="45">
        <v>130</v>
      </c>
      <c r="S6" s="45">
        <v>142</v>
      </c>
      <c r="T6" s="45">
        <v>172</v>
      </c>
      <c r="U6" s="45">
        <f t="shared" si="5"/>
        <v>444</v>
      </c>
    </row>
    <row r="7" spans="1:21" ht="24.9" customHeight="1" x14ac:dyDescent="0.3">
      <c r="A7" s="154"/>
      <c r="B7" s="154"/>
      <c r="C7" s="26"/>
      <c r="D7" s="1"/>
      <c r="E7" s="1"/>
      <c r="F7" s="1"/>
      <c r="G7" s="1"/>
      <c r="H7" s="1"/>
      <c r="I7" s="1"/>
      <c r="J7" s="5">
        <f t="shared" si="0"/>
        <v>0</v>
      </c>
      <c r="K7" s="1"/>
      <c r="N7" s="5">
        <f t="shared" si="1"/>
        <v>0</v>
      </c>
    </row>
    <row r="8" spans="1:21" s="43" customFormat="1" ht="24.9" customHeight="1" x14ac:dyDescent="0.3">
      <c r="A8" s="26"/>
      <c r="B8" s="26"/>
      <c r="C8" s="26"/>
      <c r="D8" s="26">
        <f>D3+D4+D5+D6+D7+C4</f>
        <v>523</v>
      </c>
      <c r="E8" s="26">
        <f>E3+E4+E5+E6+E7+C4</f>
        <v>540</v>
      </c>
      <c r="F8" s="26">
        <f>F3+F4+F5+F6+F7+C4</f>
        <v>536</v>
      </c>
      <c r="G8" s="26">
        <f>G3+G4+G5+G6+G7+C4</f>
        <v>469</v>
      </c>
      <c r="H8" s="26">
        <f>H3+H4+H5+H6+H7+C4</f>
        <v>504</v>
      </c>
      <c r="I8" s="26">
        <f>I3+I4+I5+I6+I7+C4</f>
        <v>447</v>
      </c>
      <c r="J8" s="26">
        <f>J3+J4+J5+J6+J7</f>
        <v>2959</v>
      </c>
      <c r="K8" s="26">
        <f>K3+K4+K5+K6+K7+C4</f>
        <v>488</v>
      </c>
      <c r="L8" s="26">
        <f>L3+L4+L5+L6+L7+C4</f>
        <v>508</v>
      </c>
      <c r="M8" s="26">
        <f>M3+M4+M5+M6+M7+C4</f>
        <v>532</v>
      </c>
      <c r="N8" s="26">
        <f>N3+N4+N5+N6+N7</f>
        <v>1498</v>
      </c>
      <c r="O8" s="45">
        <f>O3+O4+O5+O6</f>
        <v>1599</v>
      </c>
      <c r="P8" s="45">
        <f t="shared" ref="P8:Q8" si="6">P3+P4+P5+P6</f>
        <v>1420</v>
      </c>
      <c r="Q8" s="45">
        <f t="shared" si="6"/>
        <v>1528</v>
      </c>
      <c r="U8" s="43">
        <f>U3+U4+U5+U6</f>
        <v>1466</v>
      </c>
    </row>
    <row r="9" spans="1:21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5"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  <mergeCell ref="C1:C2"/>
    <mergeCell ref="R1:R2"/>
    <mergeCell ref="S1:S2"/>
    <mergeCell ref="T1:T2"/>
    <mergeCell ref="U1:U2"/>
    <mergeCell ref="A5:B5"/>
    <mergeCell ref="O1:O2"/>
    <mergeCell ref="P1:P2"/>
    <mergeCell ref="Q1:Q2"/>
    <mergeCell ref="A4:B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Q9"/>
  <sheetViews>
    <sheetView workbookViewId="0">
      <selection activeCell="A4" sqref="A4:B4"/>
    </sheetView>
  </sheetViews>
  <sheetFormatPr defaultColWidth="11.5546875" defaultRowHeight="14.4" x14ac:dyDescent="0.3"/>
  <cols>
    <col min="4" max="13" width="10.6640625" customWidth="1"/>
  </cols>
  <sheetData>
    <row r="1" spans="1:17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</row>
    <row r="2" spans="1:17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24.9" customHeight="1" x14ac:dyDescent="0.3">
      <c r="A3" s="154" t="s">
        <v>100</v>
      </c>
      <c r="B3" s="154"/>
      <c r="C3" s="26"/>
      <c r="D3" s="1">
        <v>146</v>
      </c>
      <c r="E3" s="1">
        <v>164</v>
      </c>
      <c r="F3" s="1">
        <v>203</v>
      </c>
      <c r="G3" s="1">
        <v>123</v>
      </c>
      <c r="H3" s="1">
        <v>170</v>
      </c>
      <c r="I3" s="1">
        <v>154</v>
      </c>
      <c r="J3" s="5">
        <f>D3+E3+F3+G3+H3+I3</f>
        <v>960</v>
      </c>
      <c r="K3" s="1">
        <v>155</v>
      </c>
      <c r="L3" s="1">
        <v>161</v>
      </c>
      <c r="M3" s="1">
        <v>134</v>
      </c>
      <c r="N3" s="1">
        <f>K3+L3+M3</f>
        <v>450</v>
      </c>
      <c r="O3" s="26">
        <f>D3+E3+F3</f>
        <v>513</v>
      </c>
      <c r="P3" s="26">
        <f>G3+H3+I3</f>
        <v>447</v>
      </c>
      <c r="Q3" s="26">
        <f>K3+L3+M3</f>
        <v>450</v>
      </c>
    </row>
    <row r="4" spans="1:17" ht="24.9" customHeight="1" x14ac:dyDescent="0.3">
      <c r="A4" s="154" t="s">
        <v>180</v>
      </c>
      <c r="B4" s="154"/>
      <c r="C4" s="26"/>
      <c r="D4" s="1"/>
      <c r="E4" s="1"/>
      <c r="F4" s="1"/>
      <c r="G4" s="1"/>
      <c r="H4" s="1"/>
      <c r="I4" s="1"/>
      <c r="J4" s="5">
        <f t="shared" ref="J4:J7" si="0">D4+E4+F4+G4+H4+I4</f>
        <v>0</v>
      </c>
      <c r="K4" s="1"/>
      <c r="N4" s="5">
        <f t="shared" ref="N4:N7" si="1">K4+L4+M4</f>
        <v>0</v>
      </c>
      <c r="O4" s="26">
        <f t="shared" ref="O4:O7" si="2">D4+E4+F4</f>
        <v>0</v>
      </c>
      <c r="P4" s="26">
        <f t="shared" ref="P4:P7" si="3">G4+H4+I4</f>
        <v>0</v>
      </c>
      <c r="Q4" s="26">
        <f t="shared" ref="Q4:Q7" si="4">K4+L4+M4</f>
        <v>0</v>
      </c>
    </row>
    <row r="5" spans="1:17" ht="24.9" customHeight="1" x14ac:dyDescent="0.3">
      <c r="A5" s="154" t="s">
        <v>101</v>
      </c>
      <c r="B5" s="154"/>
      <c r="C5" s="26">
        <v>10</v>
      </c>
      <c r="D5" s="1">
        <v>124</v>
      </c>
      <c r="E5" s="1">
        <v>146</v>
      </c>
      <c r="F5" s="1">
        <v>170</v>
      </c>
      <c r="G5" s="1">
        <v>169</v>
      </c>
      <c r="H5" s="1">
        <v>191</v>
      </c>
      <c r="I5" s="1">
        <v>186</v>
      </c>
      <c r="J5" s="5">
        <f t="shared" si="0"/>
        <v>986</v>
      </c>
      <c r="K5" s="1">
        <v>173</v>
      </c>
      <c r="L5" s="45">
        <v>179</v>
      </c>
      <c r="M5" s="45">
        <v>149</v>
      </c>
      <c r="N5" s="5">
        <f t="shared" si="1"/>
        <v>501</v>
      </c>
      <c r="O5" s="26">
        <f>D5+E5+F5+(3*C5)</f>
        <v>470</v>
      </c>
      <c r="P5" s="26">
        <f>G5+H5+I5+(3*C5)</f>
        <v>576</v>
      </c>
      <c r="Q5" s="26">
        <f>K5+L5+M5+(3*C5)</f>
        <v>531</v>
      </c>
    </row>
    <row r="6" spans="1:17" ht="24.9" customHeight="1" x14ac:dyDescent="0.3">
      <c r="A6" s="154" t="s">
        <v>102</v>
      </c>
      <c r="B6" s="154"/>
      <c r="C6" s="26"/>
      <c r="D6" s="1">
        <v>198</v>
      </c>
      <c r="E6" s="1">
        <v>165</v>
      </c>
      <c r="F6" s="1">
        <v>167</v>
      </c>
      <c r="G6" s="1">
        <v>146</v>
      </c>
      <c r="H6" s="1">
        <v>161</v>
      </c>
      <c r="I6" s="1">
        <v>219</v>
      </c>
      <c r="J6" s="5">
        <f t="shared" si="0"/>
        <v>1056</v>
      </c>
      <c r="K6" s="1">
        <v>159</v>
      </c>
      <c r="L6" s="45">
        <v>150</v>
      </c>
      <c r="M6" s="45">
        <v>178</v>
      </c>
      <c r="N6" s="5">
        <f t="shared" si="1"/>
        <v>487</v>
      </c>
      <c r="O6" s="26">
        <f t="shared" si="2"/>
        <v>530</v>
      </c>
      <c r="P6" s="26">
        <f t="shared" si="3"/>
        <v>526</v>
      </c>
      <c r="Q6" s="26">
        <f t="shared" si="4"/>
        <v>487</v>
      </c>
    </row>
    <row r="7" spans="1:17" ht="24.9" customHeight="1" x14ac:dyDescent="0.3">
      <c r="A7" s="154" t="s">
        <v>107</v>
      </c>
      <c r="B7" s="154"/>
      <c r="C7" s="26"/>
      <c r="D7" s="1">
        <v>180</v>
      </c>
      <c r="E7" s="1">
        <v>221</v>
      </c>
      <c r="F7" s="1">
        <v>248</v>
      </c>
      <c r="G7" s="1">
        <v>170</v>
      </c>
      <c r="H7" s="1">
        <v>157</v>
      </c>
      <c r="I7" s="1">
        <v>276</v>
      </c>
      <c r="J7" s="5">
        <f t="shared" si="0"/>
        <v>1252</v>
      </c>
      <c r="K7" s="1">
        <v>158</v>
      </c>
      <c r="L7" s="45">
        <v>158</v>
      </c>
      <c r="M7" s="45">
        <v>152</v>
      </c>
      <c r="N7" s="5">
        <f t="shared" si="1"/>
        <v>468</v>
      </c>
      <c r="O7" s="26">
        <f t="shared" si="2"/>
        <v>649</v>
      </c>
      <c r="P7" s="26">
        <f t="shared" si="3"/>
        <v>603</v>
      </c>
      <c r="Q7" s="26">
        <f t="shared" si="4"/>
        <v>468</v>
      </c>
    </row>
    <row r="8" spans="1:17" s="43" customFormat="1" ht="24.9" customHeight="1" x14ac:dyDescent="0.3">
      <c r="A8" s="26"/>
      <c r="B8" s="26"/>
      <c r="C8" s="26"/>
      <c r="D8" s="26">
        <f>D3+D4+D5+D6+D7+C5</f>
        <v>658</v>
      </c>
      <c r="E8" s="26">
        <f>E3+E4+E5+E6+E7+C5</f>
        <v>706</v>
      </c>
      <c r="F8" s="26">
        <f>F3+F4+F5+F6+F7+C5</f>
        <v>798</v>
      </c>
      <c r="G8" s="26">
        <f>G3+G4+G5+G6+G7+C5</f>
        <v>618</v>
      </c>
      <c r="H8" s="26">
        <f>H3+H4+H5+H6+H7+C5</f>
        <v>689</v>
      </c>
      <c r="I8" s="26">
        <f>I3+I4+I5+I6+I7+C5</f>
        <v>845</v>
      </c>
      <c r="J8" s="26">
        <f>J3+J4+J5+J6+J7</f>
        <v>4254</v>
      </c>
      <c r="K8" s="26">
        <f>K3+K4+K5+K6+K7+C5</f>
        <v>655</v>
      </c>
      <c r="L8" s="26">
        <f>L3+L4+L5+L6+L7+C5</f>
        <v>658</v>
      </c>
      <c r="M8" s="26">
        <f>M3+M4+M5+M6+M7+C5</f>
        <v>623</v>
      </c>
      <c r="N8" s="26">
        <f>N3+N4+N5+N6+N7</f>
        <v>1906</v>
      </c>
      <c r="O8" s="45">
        <f>O3+O5+O6+O7</f>
        <v>2162</v>
      </c>
      <c r="P8" s="45">
        <f t="shared" ref="P8:Q8" si="5">P3+P5+P6+P7</f>
        <v>2152</v>
      </c>
      <c r="Q8" s="45">
        <f t="shared" si="5"/>
        <v>1936</v>
      </c>
    </row>
    <row r="9" spans="1:17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1">
    <mergeCell ref="O1:O2"/>
    <mergeCell ref="P1:P2"/>
    <mergeCell ref="Q1:Q2"/>
    <mergeCell ref="C1:C2"/>
    <mergeCell ref="A4:B4"/>
    <mergeCell ref="A5:B5"/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V9"/>
  <sheetViews>
    <sheetView workbookViewId="0">
      <selection activeCell="A3" sqref="A3:B6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103</v>
      </c>
      <c r="B3" s="154"/>
      <c r="C3" s="26"/>
      <c r="D3" s="1">
        <v>215</v>
      </c>
      <c r="E3" s="1">
        <v>213</v>
      </c>
      <c r="F3" s="1">
        <v>220</v>
      </c>
      <c r="G3" s="1">
        <v>226</v>
      </c>
      <c r="H3" s="1">
        <v>215</v>
      </c>
      <c r="I3" s="1">
        <v>209</v>
      </c>
      <c r="J3" s="5">
        <f>D3+E3+F3+G3+H3+I3</f>
        <v>1298</v>
      </c>
      <c r="K3" s="1">
        <v>198</v>
      </c>
      <c r="L3" s="1">
        <v>228</v>
      </c>
      <c r="M3" s="1">
        <v>210</v>
      </c>
      <c r="N3" s="1">
        <f>K3+L3+M3</f>
        <v>636</v>
      </c>
      <c r="O3" s="26">
        <f>D3+E3+F3</f>
        <v>648</v>
      </c>
      <c r="P3" s="26">
        <f>G3+H3+I3</f>
        <v>650</v>
      </c>
      <c r="Q3" s="26">
        <f>K3+L3+M3</f>
        <v>636</v>
      </c>
      <c r="R3" s="45">
        <v>235</v>
      </c>
      <c r="S3" s="45">
        <v>196</v>
      </c>
      <c r="T3" s="45">
        <v>231</v>
      </c>
      <c r="U3" s="45">
        <f>R3+S3+T3</f>
        <v>662</v>
      </c>
      <c r="V3" s="45">
        <v>170</v>
      </c>
    </row>
    <row r="4" spans="1:22" ht="24.9" customHeight="1" x14ac:dyDescent="0.3">
      <c r="A4" s="154" t="s">
        <v>104</v>
      </c>
      <c r="B4" s="154"/>
      <c r="C4" s="26"/>
      <c r="D4" s="1">
        <v>194</v>
      </c>
      <c r="E4" s="1">
        <v>213</v>
      </c>
      <c r="F4" s="1">
        <v>212</v>
      </c>
      <c r="G4" s="1">
        <v>198</v>
      </c>
      <c r="H4" s="1">
        <v>158</v>
      </c>
      <c r="I4" s="1">
        <v>200</v>
      </c>
      <c r="J4" s="5">
        <f t="shared" ref="J4:J7" si="0">D4+E4+F4+G4+H4+I4</f>
        <v>1175</v>
      </c>
      <c r="K4" s="1">
        <v>215</v>
      </c>
      <c r="L4" s="45">
        <v>258</v>
      </c>
      <c r="M4" s="45">
        <v>203</v>
      </c>
      <c r="N4" s="5">
        <f t="shared" ref="N4:N7" si="1">K4+L4+M4</f>
        <v>676</v>
      </c>
      <c r="O4" s="26">
        <f t="shared" ref="O4:O7" si="2">D4+E4+F4</f>
        <v>619</v>
      </c>
      <c r="P4" s="26">
        <f t="shared" ref="P4:P7" si="3">G4+H4+I4</f>
        <v>556</v>
      </c>
      <c r="Q4" s="26">
        <f t="shared" ref="Q4:Q7" si="4">K4+L4+M4</f>
        <v>676</v>
      </c>
      <c r="R4" s="45">
        <v>225</v>
      </c>
      <c r="S4" s="45">
        <v>225</v>
      </c>
      <c r="T4" s="45">
        <v>209</v>
      </c>
      <c r="U4" s="45">
        <f t="shared" ref="U4:U6" si="5">R4+S4+T4</f>
        <v>659</v>
      </c>
      <c r="V4" s="45">
        <v>191</v>
      </c>
    </row>
    <row r="5" spans="1:22" ht="24.9" customHeight="1" x14ac:dyDescent="0.3">
      <c r="A5" s="154" t="s">
        <v>105</v>
      </c>
      <c r="B5" s="154"/>
      <c r="C5" s="26">
        <v>10</v>
      </c>
      <c r="D5" s="1">
        <v>220</v>
      </c>
      <c r="E5" s="1">
        <v>161</v>
      </c>
      <c r="F5" s="1">
        <v>179</v>
      </c>
      <c r="G5" s="1">
        <v>185</v>
      </c>
      <c r="H5" s="1">
        <v>202</v>
      </c>
      <c r="I5" s="1">
        <v>146</v>
      </c>
      <c r="J5" s="5">
        <f t="shared" si="0"/>
        <v>1093</v>
      </c>
      <c r="K5" s="1">
        <v>215</v>
      </c>
      <c r="L5" s="45">
        <v>190</v>
      </c>
      <c r="M5" s="45">
        <v>174</v>
      </c>
      <c r="N5" s="5">
        <f t="shared" si="1"/>
        <v>579</v>
      </c>
      <c r="O5" s="26">
        <f>D5+E5+F5+(3*C5)</f>
        <v>590</v>
      </c>
      <c r="P5" s="26">
        <f>G5+H5+I5+(3*C5)</f>
        <v>563</v>
      </c>
      <c r="Q5" s="26">
        <f>K5+L5+M5+(3*C5)</f>
        <v>609</v>
      </c>
      <c r="R5" s="45">
        <v>150</v>
      </c>
      <c r="S5" s="45">
        <v>214</v>
      </c>
      <c r="T5" s="45">
        <v>158</v>
      </c>
      <c r="U5" s="45">
        <f>R5+S5+T5+(3*C5)</f>
        <v>552</v>
      </c>
      <c r="V5" s="45">
        <v>168</v>
      </c>
    </row>
    <row r="6" spans="1:22" ht="24.9" customHeight="1" x14ac:dyDescent="0.3">
      <c r="A6" s="154" t="s">
        <v>106</v>
      </c>
      <c r="B6" s="154"/>
      <c r="C6" s="26"/>
      <c r="D6" s="1">
        <v>226</v>
      </c>
      <c r="E6" s="1">
        <v>177</v>
      </c>
      <c r="F6" s="1">
        <v>268</v>
      </c>
      <c r="G6" s="1">
        <v>236</v>
      </c>
      <c r="H6" s="1">
        <v>206</v>
      </c>
      <c r="I6" s="1">
        <v>203</v>
      </c>
      <c r="J6" s="5">
        <f t="shared" si="0"/>
        <v>1316</v>
      </c>
      <c r="K6" s="1">
        <v>235</v>
      </c>
      <c r="L6" s="45">
        <v>213</v>
      </c>
      <c r="M6" s="45">
        <v>194</v>
      </c>
      <c r="N6" s="5">
        <f t="shared" si="1"/>
        <v>642</v>
      </c>
      <c r="O6" s="26">
        <f t="shared" si="2"/>
        <v>671</v>
      </c>
      <c r="P6" s="26">
        <f t="shared" si="3"/>
        <v>645</v>
      </c>
      <c r="Q6" s="26">
        <f t="shared" si="4"/>
        <v>642</v>
      </c>
      <c r="R6" s="45">
        <v>246</v>
      </c>
      <c r="S6" s="45">
        <v>236</v>
      </c>
      <c r="T6" s="45">
        <v>219</v>
      </c>
      <c r="U6" s="45">
        <f t="shared" si="5"/>
        <v>701</v>
      </c>
      <c r="V6" s="45">
        <v>214</v>
      </c>
    </row>
    <row r="7" spans="1:22" ht="24.9" customHeight="1" x14ac:dyDescent="0.3">
      <c r="A7" s="154"/>
      <c r="B7" s="154"/>
      <c r="C7" s="26"/>
      <c r="D7" s="1"/>
      <c r="E7" s="1"/>
      <c r="F7" s="1"/>
      <c r="G7" s="1"/>
      <c r="H7" s="1"/>
      <c r="I7" s="1"/>
      <c r="J7" s="5">
        <f t="shared" si="0"/>
        <v>0</v>
      </c>
      <c r="K7" s="1"/>
      <c r="N7" s="5">
        <f t="shared" si="1"/>
        <v>0</v>
      </c>
      <c r="O7" s="26">
        <f t="shared" si="2"/>
        <v>0</v>
      </c>
      <c r="P7" s="26">
        <f t="shared" si="3"/>
        <v>0</v>
      </c>
      <c r="Q7" s="26">
        <f t="shared" si="4"/>
        <v>0</v>
      </c>
      <c r="V7" s="45"/>
    </row>
    <row r="8" spans="1:22" s="43" customFormat="1" ht="24.9" customHeight="1" x14ac:dyDescent="0.3">
      <c r="A8" s="26"/>
      <c r="B8" s="26"/>
      <c r="C8" s="26"/>
      <c r="D8" s="26">
        <f>D3+D4+D5+D6+D7+C5</f>
        <v>865</v>
      </c>
      <c r="E8" s="26">
        <f>E3+E4+E5+E6+E7+C5</f>
        <v>774</v>
      </c>
      <c r="F8" s="26">
        <f>F3+F4+F5+F6+F7+C5</f>
        <v>889</v>
      </c>
      <c r="G8" s="26">
        <f>G3+G4+G5+G6+G7+C5</f>
        <v>855</v>
      </c>
      <c r="H8" s="26">
        <f>H3+H4+H5+H6+H7+C5</f>
        <v>791</v>
      </c>
      <c r="I8" s="26">
        <f>I3+I4+I5+I6+I7+C5</f>
        <v>768</v>
      </c>
      <c r="J8" s="26">
        <f>J3+J4+J5+J6+J7</f>
        <v>4882</v>
      </c>
      <c r="K8" s="26">
        <f>K3+K4+K5+K6+K7+C5</f>
        <v>873</v>
      </c>
      <c r="L8" s="26">
        <f>L3+L4+L5+L6+L7+C5</f>
        <v>899</v>
      </c>
      <c r="M8" s="26">
        <f>M3+M4+M5+M6+M7+C5</f>
        <v>791</v>
      </c>
      <c r="N8" s="30">
        <f>N3+N4+N5+N6+N7</f>
        <v>2533</v>
      </c>
      <c r="O8" s="45">
        <f>O3+O4+O5+O6</f>
        <v>2528</v>
      </c>
      <c r="P8" s="45">
        <f>P3+P4+P5+P6</f>
        <v>2414</v>
      </c>
      <c r="Q8" s="45">
        <f>Q3+Q4+Q5+Q6</f>
        <v>2563</v>
      </c>
      <c r="V8" s="45">
        <f>V3+V4+V5+V6+C5</f>
        <v>753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30"/>
    </row>
  </sheetData>
  <mergeCells count="26">
    <mergeCell ref="O1:O2"/>
    <mergeCell ref="P1:P2"/>
    <mergeCell ref="Q1:Q2"/>
    <mergeCell ref="C1:C2"/>
    <mergeCell ref="A4:B4"/>
    <mergeCell ref="A5:B5"/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T9"/>
  <sheetViews>
    <sheetView workbookViewId="0">
      <selection activeCell="S7" sqref="S7"/>
    </sheetView>
  </sheetViews>
  <sheetFormatPr defaultColWidth="11.5546875" defaultRowHeight="14.4" x14ac:dyDescent="0.3"/>
  <cols>
    <col min="3" max="12" width="10.6640625" customWidth="1"/>
  </cols>
  <sheetData>
    <row r="1" spans="1:20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</row>
    <row r="2" spans="1:20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24.9" customHeight="1" x14ac:dyDescent="0.3">
      <c r="A3" s="154" t="s">
        <v>108</v>
      </c>
      <c r="B3" s="154"/>
      <c r="C3" s="1">
        <v>217</v>
      </c>
      <c r="D3" s="1">
        <v>190</v>
      </c>
      <c r="E3" s="1">
        <v>200</v>
      </c>
      <c r="F3" s="1">
        <v>196</v>
      </c>
      <c r="G3" s="1">
        <v>193</v>
      </c>
      <c r="H3" s="1">
        <v>203</v>
      </c>
      <c r="I3" s="5">
        <f>C3+D3+E3+F3+G3+H3</f>
        <v>1199</v>
      </c>
      <c r="J3" s="1">
        <v>170</v>
      </c>
      <c r="K3" s="1">
        <v>179</v>
      </c>
      <c r="L3" s="1">
        <v>212</v>
      </c>
      <c r="M3" s="1">
        <f>J3+K3+L3</f>
        <v>561</v>
      </c>
      <c r="N3" s="26">
        <f>C3+D3+E3</f>
        <v>607</v>
      </c>
      <c r="O3" s="26">
        <f>F3+G3+H3</f>
        <v>592</v>
      </c>
      <c r="P3" s="26">
        <f>J3+K3+L3</f>
        <v>561</v>
      </c>
      <c r="Q3" s="45">
        <v>185</v>
      </c>
      <c r="R3" s="45">
        <v>199</v>
      </c>
      <c r="S3" s="45">
        <v>192</v>
      </c>
      <c r="T3" s="45">
        <f>Q3+R3+S3</f>
        <v>576</v>
      </c>
    </row>
    <row r="4" spans="1:20" ht="24.9" customHeight="1" x14ac:dyDescent="0.3">
      <c r="A4" s="154" t="s">
        <v>109</v>
      </c>
      <c r="B4" s="154"/>
      <c r="C4" s="1">
        <v>223</v>
      </c>
      <c r="D4" s="1">
        <v>141</v>
      </c>
      <c r="E4" s="1">
        <v>198</v>
      </c>
      <c r="F4" s="1">
        <v>137</v>
      </c>
      <c r="G4" s="1">
        <v>202</v>
      </c>
      <c r="H4" s="1">
        <v>200</v>
      </c>
      <c r="I4" s="5">
        <f t="shared" ref="I4:I7" si="0">C4+D4+E4+F4+G4+H4</f>
        <v>1101</v>
      </c>
      <c r="J4" s="1">
        <v>202</v>
      </c>
      <c r="K4" s="45">
        <v>196</v>
      </c>
      <c r="L4" s="45">
        <v>192</v>
      </c>
      <c r="M4" s="5">
        <f t="shared" ref="M4:M7" si="1">J4+K4+L4</f>
        <v>590</v>
      </c>
      <c r="N4" s="26">
        <f t="shared" ref="N4:N6" si="2">C4+D4+E4</f>
        <v>562</v>
      </c>
      <c r="O4" s="26">
        <f t="shared" ref="O4:O6" si="3">F4+G4+H4</f>
        <v>539</v>
      </c>
      <c r="P4" s="26">
        <f t="shared" ref="P4:P6" si="4">J4+K4+L4</f>
        <v>590</v>
      </c>
      <c r="Q4" s="45">
        <v>179</v>
      </c>
      <c r="R4" s="45">
        <v>182</v>
      </c>
      <c r="S4" s="45">
        <v>212</v>
      </c>
      <c r="T4" s="45">
        <f t="shared" ref="T4:T6" si="5">Q4+R4+S4</f>
        <v>573</v>
      </c>
    </row>
    <row r="5" spans="1:20" ht="24.9" customHeight="1" x14ac:dyDescent="0.3">
      <c r="A5" s="154" t="s">
        <v>110</v>
      </c>
      <c r="B5" s="154"/>
      <c r="C5" s="1">
        <v>204</v>
      </c>
      <c r="D5" s="1">
        <v>170</v>
      </c>
      <c r="E5" s="1">
        <v>217</v>
      </c>
      <c r="F5" s="1">
        <v>232</v>
      </c>
      <c r="G5" s="1">
        <v>145</v>
      </c>
      <c r="H5" s="1">
        <v>217</v>
      </c>
      <c r="I5" s="5">
        <f t="shared" si="0"/>
        <v>1185</v>
      </c>
      <c r="J5" s="1">
        <v>217</v>
      </c>
      <c r="K5" s="45">
        <v>149</v>
      </c>
      <c r="L5" s="45">
        <v>203</v>
      </c>
      <c r="M5" s="5">
        <f t="shared" si="1"/>
        <v>569</v>
      </c>
      <c r="N5" s="26">
        <f t="shared" si="2"/>
        <v>591</v>
      </c>
      <c r="O5" s="26">
        <f t="shared" si="3"/>
        <v>594</v>
      </c>
      <c r="P5" s="26">
        <f t="shared" si="4"/>
        <v>569</v>
      </c>
      <c r="Q5" s="45">
        <v>174</v>
      </c>
      <c r="R5" s="45">
        <v>174</v>
      </c>
      <c r="S5" s="45">
        <v>182</v>
      </c>
      <c r="T5" s="45">
        <f t="shared" si="5"/>
        <v>530</v>
      </c>
    </row>
    <row r="6" spans="1:20" ht="24.9" customHeight="1" x14ac:dyDescent="0.3">
      <c r="A6" s="154" t="s">
        <v>111</v>
      </c>
      <c r="B6" s="154"/>
      <c r="C6" s="1">
        <v>221</v>
      </c>
      <c r="D6" s="1">
        <v>209</v>
      </c>
      <c r="E6" s="1">
        <v>155</v>
      </c>
      <c r="F6" s="1">
        <v>158</v>
      </c>
      <c r="G6" s="1">
        <v>173</v>
      </c>
      <c r="H6" s="1">
        <v>153</v>
      </c>
      <c r="I6" s="5">
        <f t="shared" si="0"/>
        <v>1069</v>
      </c>
      <c r="J6" s="1">
        <v>184</v>
      </c>
      <c r="K6" s="45">
        <v>160</v>
      </c>
      <c r="L6" s="45">
        <v>157</v>
      </c>
      <c r="M6" s="5">
        <f t="shared" si="1"/>
        <v>501</v>
      </c>
      <c r="N6" s="26">
        <f t="shared" si="2"/>
        <v>585</v>
      </c>
      <c r="O6" s="26">
        <f t="shared" si="3"/>
        <v>484</v>
      </c>
      <c r="P6" s="26">
        <f t="shared" si="4"/>
        <v>501</v>
      </c>
      <c r="Q6" s="45">
        <v>170</v>
      </c>
      <c r="R6" s="45">
        <v>170</v>
      </c>
      <c r="S6" s="45">
        <v>200</v>
      </c>
      <c r="T6" s="45">
        <f t="shared" si="5"/>
        <v>540</v>
      </c>
    </row>
    <row r="7" spans="1:20" ht="24.9" customHeight="1" x14ac:dyDescent="0.3">
      <c r="A7" s="154"/>
      <c r="B7" s="154"/>
      <c r="C7" s="1"/>
      <c r="D7" s="1"/>
      <c r="E7" s="1"/>
      <c r="F7" s="1"/>
      <c r="G7" s="1"/>
      <c r="H7" s="1"/>
      <c r="I7" s="5">
        <f t="shared" si="0"/>
        <v>0</v>
      </c>
      <c r="J7" s="1"/>
      <c r="M7" s="5">
        <f t="shared" si="1"/>
        <v>0</v>
      </c>
    </row>
    <row r="8" spans="1:20" s="43" customFormat="1" ht="24.9" customHeight="1" x14ac:dyDescent="0.3">
      <c r="A8" s="26"/>
      <c r="B8" s="26"/>
      <c r="C8" s="26">
        <f>C3+C4+C5+C6+C7</f>
        <v>865</v>
      </c>
      <c r="D8" s="26">
        <f t="shared" ref="D8:L8" si="6">D3+D4+D5+D6+D7</f>
        <v>710</v>
      </c>
      <c r="E8" s="26">
        <f t="shared" si="6"/>
        <v>770</v>
      </c>
      <c r="F8" s="26">
        <f t="shared" si="6"/>
        <v>723</v>
      </c>
      <c r="G8" s="26">
        <f t="shared" si="6"/>
        <v>713</v>
      </c>
      <c r="H8" s="26">
        <f t="shared" si="6"/>
        <v>773</v>
      </c>
      <c r="I8" s="26">
        <f>I3+I4+I5+I6+I7</f>
        <v>4554</v>
      </c>
      <c r="J8" s="26">
        <f t="shared" si="6"/>
        <v>773</v>
      </c>
      <c r="K8" s="26">
        <f t="shared" si="6"/>
        <v>684</v>
      </c>
      <c r="L8" s="26">
        <f t="shared" si="6"/>
        <v>764</v>
      </c>
      <c r="M8" s="26">
        <f>M3+M4+M5+M6+M7</f>
        <v>2221</v>
      </c>
      <c r="N8" s="45">
        <f>N3+N4+N5+N6</f>
        <v>2345</v>
      </c>
      <c r="O8" s="45">
        <f t="shared" ref="O8:P8" si="7">O3+O4+O5+O6</f>
        <v>2209</v>
      </c>
      <c r="P8" s="45">
        <f t="shared" si="7"/>
        <v>2221</v>
      </c>
    </row>
    <row r="9" spans="1:20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4">
    <mergeCell ref="A7:B7"/>
    <mergeCell ref="M1:M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J1:J2"/>
    <mergeCell ref="K1:K2"/>
    <mergeCell ref="L1:L2"/>
    <mergeCell ref="A4:B4"/>
    <mergeCell ref="A5:B5"/>
    <mergeCell ref="Q1:Q2"/>
    <mergeCell ref="R1:R2"/>
    <mergeCell ref="S1:S2"/>
    <mergeCell ref="T1:T2"/>
    <mergeCell ref="A6:B6"/>
    <mergeCell ref="N1:N2"/>
    <mergeCell ref="O1:O2"/>
    <mergeCell ref="P1:P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V9"/>
  <sheetViews>
    <sheetView workbookViewId="0">
      <selection activeCell="A3" sqref="A3:B6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123</v>
      </c>
      <c r="B3" s="154"/>
      <c r="C3" s="26"/>
      <c r="D3" s="1">
        <v>210</v>
      </c>
      <c r="E3" s="1">
        <v>205</v>
      </c>
      <c r="F3" s="1">
        <v>277</v>
      </c>
      <c r="G3" s="1">
        <v>179</v>
      </c>
      <c r="H3" s="1">
        <v>198</v>
      </c>
      <c r="I3" s="1">
        <v>214</v>
      </c>
      <c r="J3" s="5">
        <f>D3+E3+F3+G3+H3+I3</f>
        <v>1283</v>
      </c>
      <c r="K3" s="1">
        <v>236</v>
      </c>
      <c r="L3" s="1">
        <v>235</v>
      </c>
      <c r="M3" s="1">
        <v>256</v>
      </c>
      <c r="N3" s="1">
        <f>K3+L3+M3</f>
        <v>727</v>
      </c>
      <c r="O3" s="13">
        <f>D3+E3+F3</f>
        <v>692</v>
      </c>
      <c r="P3" s="13">
        <f>G3+H3+I3</f>
        <v>591</v>
      </c>
      <c r="Q3" s="13">
        <f>K3+L3+M3</f>
        <v>727</v>
      </c>
      <c r="R3" s="45">
        <v>231</v>
      </c>
      <c r="S3" s="45">
        <v>186</v>
      </c>
      <c r="T3" s="45">
        <v>213</v>
      </c>
      <c r="U3" s="45">
        <f>R3+S3+T3</f>
        <v>630</v>
      </c>
      <c r="V3" s="45">
        <v>215</v>
      </c>
    </row>
    <row r="4" spans="1:22" ht="24.9" customHeight="1" x14ac:dyDescent="0.3">
      <c r="A4" s="154" t="s">
        <v>27</v>
      </c>
      <c r="B4" s="154"/>
      <c r="C4" s="26">
        <v>10</v>
      </c>
      <c r="D4" s="1">
        <v>170</v>
      </c>
      <c r="E4" s="1">
        <v>204</v>
      </c>
      <c r="F4" s="1">
        <v>132</v>
      </c>
      <c r="G4" s="1">
        <v>128</v>
      </c>
      <c r="H4" s="1">
        <v>182</v>
      </c>
      <c r="I4" s="1">
        <v>214</v>
      </c>
      <c r="J4" s="5">
        <f>D4+E4+F4+G4+H4+I4</f>
        <v>1030</v>
      </c>
      <c r="K4" s="1">
        <v>209</v>
      </c>
      <c r="L4" s="45">
        <v>164</v>
      </c>
      <c r="M4" s="45">
        <v>169</v>
      </c>
      <c r="N4" s="5">
        <f>K4+L4+M4</f>
        <v>542</v>
      </c>
      <c r="O4" s="13">
        <f>D4+E4+F4+(3*C4)</f>
        <v>536</v>
      </c>
      <c r="P4" s="13">
        <f>G4+H4+I4+(3*C4)</f>
        <v>554</v>
      </c>
      <c r="Q4" s="13">
        <f>K4+L4+M4+(3*C4)</f>
        <v>572</v>
      </c>
      <c r="R4" s="45">
        <v>160</v>
      </c>
      <c r="S4" s="45">
        <v>199</v>
      </c>
      <c r="T4" s="45">
        <v>152</v>
      </c>
      <c r="U4" s="45">
        <f>R4+S4+T4+(3*C4)</f>
        <v>541</v>
      </c>
      <c r="V4" s="45">
        <v>139</v>
      </c>
    </row>
    <row r="5" spans="1:22" ht="24.9" customHeight="1" x14ac:dyDescent="0.3">
      <c r="A5" s="154" t="s">
        <v>28</v>
      </c>
      <c r="B5" s="154"/>
      <c r="C5" s="26"/>
      <c r="D5" s="1">
        <v>180</v>
      </c>
      <c r="E5" s="1">
        <v>236</v>
      </c>
      <c r="F5" s="1">
        <v>238</v>
      </c>
      <c r="G5" s="1">
        <v>191</v>
      </c>
      <c r="H5" s="1">
        <v>210</v>
      </c>
      <c r="I5" s="1">
        <v>269</v>
      </c>
      <c r="J5" s="5">
        <f t="shared" ref="J5:J7" si="0">D5+E5+F5+G5+H5+I5</f>
        <v>1324</v>
      </c>
      <c r="K5" s="1">
        <v>249</v>
      </c>
      <c r="L5" s="45">
        <v>244</v>
      </c>
      <c r="M5" s="45">
        <v>195</v>
      </c>
      <c r="N5" s="5">
        <f t="shared" ref="N5:N7" si="1">K5+L5+M5</f>
        <v>688</v>
      </c>
      <c r="O5" s="13">
        <f t="shared" ref="O5:O7" si="2">D5+E5+F5</f>
        <v>654</v>
      </c>
      <c r="P5" s="13">
        <f t="shared" ref="P5:P7" si="3">G5+H5+I5</f>
        <v>670</v>
      </c>
      <c r="Q5" s="13">
        <f t="shared" ref="Q5:Q7" si="4">K5+L5+M5</f>
        <v>688</v>
      </c>
      <c r="R5" s="45">
        <v>221</v>
      </c>
      <c r="S5" s="45">
        <v>186</v>
      </c>
      <c r="T5" s="45">
        <v>256</v>
      </c>
      <c r="U5" s="45">
        <f t="shared" ref="U5:U6" si="5">R5+S5+T5</f>
        <v>663</v>
      </c>
      <c r="V5" s="45">
        <v>195</v>
      </c>
    </row>
    <row r="6" spans="1:22" ht="24.9" customHeight="1" x14ac:dyDescent="0.3">
      <c r="A6" s="154" t="s">
        <v>29</v>
      </c>
      <c r="B6" s="154"/>
      <c r="C6" s="26"/>
      <c r="D6" s="1">
        <v>190</v>
      </c>
      <c r="E6" s="1">
        <v>200</v>
      </c>
      <c r="F6" s="1">
        <v>204</v>
      </c>
      <c r="G6" s="1">
        <v>158</v>
      </c>
      <c r="H6" s="1">
        <v>200</v>
      </c>
      <c r="I6" s="1">
        <v>195</v>
      </c>
      <c r="J6" s="5">
        <f t="shared" si="0"/>
        <v>1147</v>
      </c>
      <c r="K6" s="1">
        <v>191</v>
      </c>
      <c r="L6" s="45">
        <v>196</v>
      </c>
      <c r="M6" s="45">
        <v>237</v>
      </c>
      <c r="N6" s="5">
        <f t="shared" si="1"/>
        <v>624</v>
      </c>
      <c r="O6" s="13">
        <f t="shared" si="2"/>
        <v>594</v>
      </c>
      <c r="P6" s="13">
        <f t="shared" si="3"/>
        <v>553</v>
      </c>
      <c r="Q6" s="13">
        <f t="shared" si="4"/>
        <v>624</v>
      </c>
      <c r="R6" s="45">
        <v>257</v>
      </c>
      <c r="S6" s="45">
        <v>226</v>
      </c>
      <c r="T6" s="45">
        <v>183</v>
      </c>
      <c r="U6" s="45">
        <f t="shared" si="5"/>
        <v>666</v>
      </c>
      <c r="V6" s="45">
        <v>166</v>
      </c>
    </row>
    <row r="7" spans="1:22" ht="24.9" customHeight="1" x14ac:dyDescent="0.3">
      <c r="A7" s="154" t="s">
        <v>30</v>
      </c>
      <c r="B7" s="154"/>
      <c r="C7" s="26"/>
      <c r="D7" s="1"/>
      <c r="E7" s="1"/>
      <c r="F7" s="1"/>
      <c r="G7" s="1"/>
      <c r="H7" s="1"/>
      <c r="I7" s="1"/>
      <c r="J7" s="5">
        <f t="shared" si="0"/>
        <v>0</v>
      </c>
      <c r="K7" s="1"/>
      <c r="N7" s="5">
        <f t="shared" si="1"/>
        <v>0</v>
      </c>
      <c r="O7" s="13">
        <f t="shared" si="2"/>
        <v>0</v>
      </c>
      <c r="P7" s="13">
        <f t="shared" si="3"/>
        <v>0</v>
      </c>
      <c r="Q7" s="13">
        <f t="shared" si="4"/>
        <v>0</v>
      </c>
      <c r="R7" s="45"/>
      <c r="S7" s="45"/>
      <c r="T7" s="45"/>
    </row>
    <row r="8" spans="1:22" s="43" customFormat="1" ht="24.9" customHeight="1" x14ac:dyDescent="0.3">
      <c r="A8" s="26"/>
      <c r="B8" s="26"/>
      <c r="C8" s="26"/>
      <c r="D8" s="26">
        <f>D3+D4+D5+D6+D7+C4</f>
        <v>760</v>
      </c>
      <c r="E8" s="26">
        <f>E3+E4+E5+E6+E7+C4</f>
        <v>855</v>
      </c>
      <c r="F8" s="26">
        <f>F3+F4+F5+F6+F7+C4</f>
        <v>861</v>
      </c>
      <c r="G8" s="26">
        <f>G3+G4+G5+G6+G7+C4</f>
        <v>666</v>
      </c>
      <c r="H8" s="26">
        <f>H3+H4+H5+H6+H7+C4</f>
        <v>800</v>
      </c>
      <c r="I8" s="26">
        <f>I3+I4+I5+I6+I7+C4</f>
        <v>902</v>
      </c>
      <c r="J8" s="26">
        <f t="shared" ref="J8" si="6">J3+J4+J5+J6+J7</f>
        <v>4784</v>
      </c>
      <c r="K8" s="26">
        <f>K3+K4+K5+K6+K7+C4</f>
        <v>895</v>
      </c>
      <c r="L8" s="26">
        <f>L3+L4+L5+L6+C4</f>
        <v>849</v>
      </c>
      <c r="M8" s="26">
        <f>M3+M4+M5+M6+C4</f>
        <v>867</v>
      </c>
      <c r="N8" s="26">
        <f>K8+L8+M8</f>
        <v>2611</v>
      </c>
      <c r="O8" s="45">
        <f>O3+O4+O5+O6</f>
        <v>2476</v>
      </c>
      <c r="P8" s="45">
        <f>P3+P4+P5+P6</f>
        <v>2368</v>
      </c>
      <c r="Q8" s="45">
        <f>Q3+Q4+Q5+Q6</f>
        <v>2611</v>
      </c>
      <c r="V8" s="43">
        <f>V3+V4+V5+V6+C4</f>
        <v>725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6">
    <mergeCell ref="O1:O2"/>
    <mergeCell ref="P1:P2"/>
    <mergeCell ref="Q1:Q2"/>
    <mergeCell ref="L1:L2"/>
    <mergeCell ref="M1:M2"/>
    <mergeCell ref="N1:N2"/>
    <mergeCell ref="A7:B7"/>
    <mergeCell ref="I1:I2"/>
    <mergeCell ref="K1:K2"/>
    <mergeCell ref="D1:D2"/>
    <mergeCell ref="E1:E2"/>
    <mergeCell ref="F1:F2"/>
    <mergeCell ref="G1:G2"/>
    <mergeCell ref="H1:H2"/>
    <mergeCell ref="J1:J2"/>
    <mergeCell ref="A3:B3"/>
    <mergeCell ref="A4:B4"/>
    <mergeCell ref="A5:B5"/>
    <mergeCell ref="A6:B6"/>
    <mergeCell ref="A1:B2"/>
    <mergeCell ref="C1:C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V9"/>
  <sheetViews>
    <sheetView workbookViewId="0">
      <selection activeCell="A3" sqref="A3:B6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112</v>
      </c>
      <c r="B3" s="154"/>
      <c r="C3" s="26">
        <v>10</v>
      </c>
      <c r="D3" s="1">
        <v>200</v>
      </c>
      <c r="E3" s="1">
        <v>167</v>
      </c>
      <c r="F3" s="1">
        <v>168</v>
      </c>
      <c r="G3" s="1">
        <v>191</v>
      </c>
      <c r="H3" s="1">
        <v>167</v>
      </c>
      <c r="I3" s="1">
        <v>190</v>
      </c>
      <c r="J3" s="5">
        <f>D3+E3+F3+G3+H3+I3</f>
        <v>1083</v>
      </c>
      <c r="K3" s="1">
        <v>190</v>
      </c>
      <c r="L3" s="1">
        <v>174</v>
      </c>
      <c r="M3" s="1">
        <v>206</v>
      </c>
      <c r="N3" s="1">
        <f>K3+L3+M3</f>
        <v>570</v>
      </c>
      <c r="O3" s="26">
        <f>D3+E3+F3+(3*C3)</f>
        <v>565</v>
      </c>
      <c r="P3" s="26">
        <f>G3+H3+I3+(3*C3)</f>
        <v>578</v>
      </c>
      <c r="Q3" s="26">
        <f>K3+L3+M3+(3*C3)</f>
        <v>600</v>
      </c>
      <c r="R3" s="45">
        <v>160</v>
      </c>
      <c r="S3" s="45">
        <v>182</v>
      </c>
      <c r="T3" s="45">
        <v>221</v>
      </c>
      <c r="U3" s="45">
        <f>R3+S3+T3+(3*C3)</f>
        <v>593</v>
      </c>
      <c r="V3" s="45">
        <v>172</v>
      </c>
    </row>
    <row r="4" spans="1:22" ht="24.9" customHeight="1" x14ac:dyDescent="0.3">
      <c r="A4" s="154" t="s">
        <v>113</v>
      </c>
      <c r="B4" s="154"/>
      <c r="C4" s="26">
        <v>10</v>
      </c>
      <c r="D4" s="1">
        <v>140</v>
      </c>
      <c r="E4" s="1">
        <v>165</v>
      </c>
      <c r="F4" s="1">
        <v>169</v>
      </c>
      <c r="G4" s="1">
        <v>202</v>
      </c>
      <c r="H4" s="1">
        <v>257</v>
      </c>
      <c r="I4" s="1">
        <v>243</v>
      </c>
      <c r="J4" s="5">
        <f t="shared" ref="J4:J7" si="0">D4+E4+F4+G4+H4+I4</f>
        <v>1176</v>
      </c>
      <c r="K4" s="1">
        <v>160</v>
      </c>
      <c r="L4" s="45">
        <v>182</v>
      </c>
      <c r="M4" s="45">
        <v>187</v>
      </c>
      <c r="N4" s="5">
        <f t="shared" ref="N4:N7" si="1">K4+L4+M4</f>
        <v>529</v>
      </c>
      <c r="O4" s="45">
        <f>D4+E4+F4+(3*C4)</f>
        <v>504</v>
      </c>
      <c r="P4" s="45">
        <f>G4+H4+I4+(3*C4)</f>
        <v>732</v>
      </c>
      <c r="Q4" s="45">
        <f>K4+L4+M4+(3*C4)</f>
        <v>559</v>
      </c>
      <c r="R4" s="45">
        <v>171</v>
      </c>
      <c r="S4" s="45">
        <v>183</v>
      </c>
      <c r="T4" s="45">
        <v>160</v>
      </c>
      <c r="U4" s="45">
        <f t="shared" ref="U4:U6" si="2">R4+S4+T4+(3*C4)</f>
        <v>544</v>
      </c>
      <c r="V4" s="45">
        <v>167</v>
      </c>
    </row>
    <row r="5" spans="1:22" ht="24.9" customHeight="1" x14ac:dyDescent="0.3">
      <c r="A5" s="154" t="s">
        <v>114</v>
      </c>
      <c r="B5" s="154"/>
      <c r="C5" s="26"/>
      <c r="D5" s="1">
        <v>157</v>
      </c>
      <c r="E5" s="1">
        <v>166</v>
      </c>
      <c r="F5" s="1">
        <v>121</v>
      </c>
      <c r="G5" s="1">
        <v>181</v>
      </c>
      <c r="H5" s="1">
        <v>125</v>
      </c>
      <c r="I5" s="1">
        <v>148</v>
      </c>
      <c r="J5" s="5">
        <f t="shared" si="0"/>
        <v>898</v>
      </c>
      <c r="K5" s="1">
        <v>165</v>
      </c>
      <c r="L5" s="45">
        <v>170</v>
      </c>
      <c r="M5" s="45">
        <v>145</v>
      </c>
      <c r="N5" s="5">
        <f t="shared" si="1"/>
        <v>480</v>
      </c>
      <c r="O5" s="26">
        <f t="shared" ref="O5:O6" si="3">D5+E5+F5</f>
        <v>444</v>
      </c>
      <c r="P5" s="26">
        <f t="shared" ref="P5:P6" si="4">G5+H5+I5</f>
        <v>454</v>
      </c>
      <c r="Q5" s="26">
        <f t="shared" ref="Q5:Q6" si="5">K5+L5+M5</f>
        <v>480</v>
      </c>
      <c r="R5" s="45">
        <v>148</v>
      </c>
      <c r="S5" s="45">
        <v>173</v>
      </c>
      <c r="T5" s="45">
        <v>145</v>
      </c>
      <c r="U5" s="45">
        <f t="shared" si="2"/>
        <v>466</v>
      </c>
      <c r="V5" s="45">
        <v>147</v>
      </c>
    </row>
    <row r="6" spans="1:22" ht="24.9" customHeight="1" x14ac:dyDescent="0.3">
      <c r="A6" s="154" t="s">
        <v>115</v>
      </c>
      <c r="B6" s="154"/>
      <c r="C6" s="26"/>
      <c r="D6" s="1">
        <v>138</v>
      </c>
      <c r="E6" s="1">
        <v>154</v>
      </c>
      <c r="F6" s="1">
        <v>140</v>
      </c>
      <c r="G6" s="1">
        <v>187</v>
      </c>
      <c r="H6" s="1">
        <v>155</v>
      </c>
      <c r="I6" s="1">
        <v>170</v>
      </c>
      <c r="J6" s="5">
        <f t="shared" si="0"/>
        <v>944</v>
      </c>
      <c r="K6" s="1">
        <v>179</v>
      </c>
      <c r="L6" s="45">
        <v>138</v>
      </c>
      <c r="M6" s="45">
        <v>183</v>
      </c>
      <c r="N6" s="5">
        <f t="shared" si="1"/>
        <v>500</v>
      </c>
      <c r="O6" s="26">
        <f t="shared" si="3"/>
        <v>432</v>
      </c>
      <c r="P6" s="26">
        <f t="shared" si="4"/>
        <v>512</v>
      </c>
      <c r="Q6" s="26">
        <f t="shared" si="5"/>
        <v>500</v>
      </c>
      <c r="R6" s="45">
        <v>164</v>
      </c>
      <c r="S6" s="45">
        <v>187</v>
      </c>
      <c r="T6" s="45">
        <v>205</v>
      </c>
      <c r="U6" s="45">
        <f t="shared" si="2"/>
        <v>556</v>
      </c>
      <c r="V6" s="45">
        <v>232</v>
      </c>
    </row>
    <row r="7" spans="1:22" ht="25.5" customHeight="1" x14ac:dyDescent="0.3">
      <c r="A7" s="154"/>
      <c r="B7" s="154"/>
      <c r="C7" s="26"/>
      <c r="D7" s="1"/>
      <c r="E7" s="1"/>
      <c r="F7" s="1"/>
      <c r="G7" s="1"/>
      <c r="H7" s="1"/>
      <c r="I7" s="1"/>
      <c r="J7" s="5">
        <f t="shared" si="0"/>
        <v>0</v>
      </c>
      <c r="K7" s="1"/>
      <c r="N7" s="5">
        <f t="shared" si="1"/>
        <v>0</v>
      </c>
      <c r="V7" s="45"/>
    </row>
    <row r="8" spans="1:22" s="43" customFormat="1" ht="24.9" customHeight="1" x14ac:dyDescent="0.3">
      <c r="A8" s="26"/>
      <c r="B8" s="26"/>
      <c r="C8" s="26"/>
      <c r="D8" s="26">
        <f>D3+D4+D5+D6+D7+C3+C4</f>
        <v>655</v>
      </c>
      <c r="E8" s="26">
        <f>E3+E4+E5+E6+E7+C3+C4</f>
        <v>672</v>
      </c>
      <c r="F8" s="26">
        <f>F3+F4+F5+F6+F7+C3+C4</f>
        <v>618</v>
      </c>
      <c r="G8" s="26">
        <f>G3+G4+G5+G6+G7+C3+C4</f>
        <v>781</v>
      </c>
      <c r="H8" s="26">
        <f>H3+H4+H5+H6+H7+C3+C4</f>
        <v>724</v>
      </c>
      <c r="I8" s="26">
        <f>I3+I4+I5+I6+I7+C3+C4</f>
        <v>771</v>
      </c>
      <c r="J8" s="26">
        <f>J3+J4+J5+J6+J7</f>
        <v>4101</v>
      </c>
      <c r="K8" s="26">
        <f>K3+K4+K5+K6+K7+C3+C4</f>
        <v>714</v>
      </c>
      <c r="L8" s="26">
        <f>L3+L4+L5+L6+L7+C3+C4</f>
        <v>684</v>
      </c>
      <c r="M8" s="26">
        <f>M3+M4+M5+M6+M7+C3+C4</f>
        <v>741</v>
      </c>
      <c r="N8" s="26">
        <f>N3+N4+N5+N6+N7</f>
        <v>2079</v>
      </c>
      <c r="O8" s="45">
        <f>O3+O4+O5+O6</f>
        <v>1945</v>
      </c>
      <c r="P8" s="45">
        <f t="shared" ref="P8:Q8" si="6">P3+P4+P5+P6</f>
        <v>2276</v>
      </c>
      <c r="Q8" s="45">
        <f t="shared" si="6"/>
        <v>2139</v>
      </c>
      <c r="V8" s="45">
        <f>V3+V4+V5+V6+C3+C4</f>
        <v>738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6">
    <mergeCell ref="O1:O2"/>
    <mergeCell ref="P1:P2"/>
    <mergeCell ref="Q1:Q2"/>
    <mergeCell ref="C1:C2"/>
    <mergeCell ref="A4:B4"/>
    <mergeCell ref="A5:B5"/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zoomScaleNormal="100" workbookViewId="0">
      <selection activeCell="J1" sqref="J1:P13"/>
    </sheetView>
  </sheetViews>
  <sheetFormatPr defaultColWidth="11.5546875" defaultRowHeight="14.4" x14ac:dyDescent="0.3"/>
  <cols>
    <col min="1" max="8" width="8.6640625" customWidth="1"/>
    <col min="9" max="9" width="15.6640625" customWidth="1"/>
    <col min="10" max="10" width="12.6640625" customWidth="1"/>
  </cols>
  <sheetData>
    <row r="1" spans="1:23" ht="20.100000000000001" customHeight="1" x14ac:dyDescent="0.3">
      <c r="A1" s="126" t="s">
        <v>147</v>
      </c>
      <c r="B1" s="118"/>
      <c r="C1" s="118"/>
      <c r="D1" s="118"/>
      <c r="E1" s="118"/>
      <c r="F1" s="118"/>
      <c r="G1" s="118"/>
      <c r="H1" s="118"/>
      <c r="I1" s="127"/>
      <c r="J1" s="161" t="s">
        <v>125</v>
      </c>
      <c r="K1" s="162"/>
      <c r="L1" s="162"/>
      <c r="M1" s="162"/>
      <c r="N1" s="162"/>
      <c r="O1" s="162"/>
      <c r="P1" s="163"/>
      <c r="Q1" s="161" t="s">
        <v>124</v>
      </c>
      <c r="R1" s="162"/>
      <c r="S1" s="162"/>
      <c r="T1" s="162"/>
      <c r="U1" s="162"/>
      <c r="V1" s="162"/>
      <c r="W1" s="163"/>
    </row>
    <row r="2" spans="1:23" ht="20.100000000000001" customHeight="1" thickBot="1" x14ac:dyDescent="0.35">
      <c r="A2" s="128"/>
      <c r="B2" s="119"/>
      <c r="C2" s="119"/>
      <c r="D2" s="119"/>
      <c r="E2" s="119"/>
      <c r="F2" s="119"/>
      <c r="G2" s="119"/>
      <c r="H2" s="119"/>
      <c r="I2" s="129"/>
      <c r="J2" s="164"/>
      <c r="K2" s="165"/>
      <c r="L2" s="165"/>
      <c r="M2" s="165"/>
      <c r="N2" s="165"/>
      <c r="O2" s="165"/>
      <c r="P2" s="166"/>
      <c r="Q2" s="164"/>
      <c r="R2" s="165"/>
      <c r="S2" s="165"/>
      <c r="T2" s="165"/>
      <c r="U2" s="165"/>
      <c r="V2" s="165"/>
      <c r="W2" s="166"/>
    </row>
    <row r="3" spans="1:23" ht="31.8" thickBot="1" x14ac:dyDescent="0.35">
      <c r="A3" s="187" t="s">
        <v>10</v>
      </c>
      <c r="B3" s="188"/>
      <c r="C3" s="188"/>
      <c r="D3" s="188"/>
      <c r="E3" s="188"/>
      <c r="F3" s="188"/>
      <c r="G3" s="188"/>
      <c r="H3" s="120">
        <v>2714</v>
      </c>
      <c r="I3" s="189"/>
      <c r="J3" s="167" t="s">
        <v>167</v>
      </c>
      <c r="K3" s="168"/>
      <c r="L3" s="168"/>
      <c r="M3" s="168"/>
      <c r="N3" s="168"/>
      <c r="O3" s="168"/>
      <c r="P3" s="169"/>
      <c r="Q3" s="167" t="s">
        <v>167</v>
      </c>
      <c r="R3" s="168"/>
      <c r="S3" s="168"/>
      <c r="T3" s="168"/>
      <c r="U3" s="168"/>
      <c r="V3" s="168"/>
      <c r="W3" s="169"/>
    </row>
    <row r="4" spans="1:23" ht="20.100000000000001" customHeight="1" thickBot="1" x14ac:dyDescent="0.35">
      <c r="A4" s="117"/>
      <c r="B4" s="138"/>
      <c r="C4" s="138"/>
      <c r="D4" s="138"/>
      <c r="E4" s="138"/>
      <c r="F4" s="138"/>
      <c r="G4" s="138"/>
      <c r="H4" s="138"/>
      <c r="I4" s="139"/>
      <c r="J4" s="155" t="s">
        <v>171</v>
      </c>
      <c r="K4" s="156"/>
      <c r="L4" s="156"/>
      <c r="M4" s="156"/>
      <c r="N4" s="156"/>
      <c r="O4" s="156"/>
      <c r="P4" s="157"/>
      <c r="Q4" s="155" t="s">
        <v>175</v>
      </c>
      <c r="R4" s="156"/>
      <c r="S4" s="156"/>
      <c r="T4" s="156"/>
      <c r="U4" s="156"/>
      <c r="V4" s="156"/>
      <c r="W4" s="157"/>
    </row>
    <row r="5" spans="1:23" ht="20.100000000000001" customHeight="1" thickBot="1" x14ac:dyDescent="0.35">
      <c r="A5" s="126" t="s">
        <v>148</v>
      </c>
      <c r="B5" s="118"/>
      <c r="C5" s="118"/>
      <c r="D5" s="118"/>
      <c r="E5" s="118"/>
      <c r="F5" s="118"/>
      <c r="G5" s="118"/>
      <c r="H5" s="118"/>
      <c r="I5" s="127"/>
      <c r="J5" s="158"/>
      <c r="K5" s="159"/>
      <c r="L5" s="159"/>
      <c r="M5" s="159"/>
      <c r="N5" s="159"/>
      <c r="O5" s="159"/>
      <c r="P5" s="160"/>
      <c r="Q5" s="158"/>
      <c r="R5" s="159"/>
      <c r="S5" s="159"/>
      <c r="T5" s="159"/>
      <c r="U5" s="159"/>
      <c r="V5" s="159"/>
      <c r="W5" s="160"/>
    </row>
    <row r="6" spans="1:23" ht="20.100000000000001" customHeight="1" thickBot="1" x14ac:dyDescent="0.35">
      <c r="A6" s="128"/>
      <c r="B6" s="119"/>
      <c r="C6" s="119"/>
      <c r="D6" s="119"/>
      <c r="E6" s="119"/>
      <c r="F6" s="119"/>
      <c r="G6" s="119"/>
      <c r="H6" s="119"/>
      <c r="I6" s="129"/>
      <c r="J6" s="126" t="s">
        <v>168</v>
      </c>
      <c r="K6" s="170"/>
      <c r="L6" s="170"/>
      <c r="M6" s="170"/>
      <c r="N6" s="170"/>
      <c r="O6" s="170"/>
      <c r="P6" s="171"/>
      <c r="Q6" s="126" t="s">
        <v>168</v>
      </c>
      <c r="R6" s="170"/>
      <c r="S6" s="170"/>
      <c r="T6" s="170"/>
      <c r="U6" s="170"/>
      <c r="V6" s="170"/>
      <c r="W6" s="171"/>
    </row>
    <row r="7" spans="1:23" ht="29.4" thickBot="1" x14ac:dyDescent="0.35">
      <c r="A7" s="187" t="s">
        <v>3</v>
      </c>
      <c r="B7" s="188"/>
      <c r="C7" s="188"/>
      <c r="D7" s="188"/>
      <c r="E7" s="188"/>
      <c r="F7" s="188"/>
      <c r="G7" s="188"/>
      <c r="H7" s="120">
        <v>902</v>
      </c>
      <c r="I7" s="189"/>
      <c r="J7" s="172"/>
      <c r="K7" s="173"/>
      <c r="L7" s="173"/>
      <c r="M7" s="173"/>
      <c r="N7" s="173"/>
      <c r="O7" s="173"/>
      <c r="P7" s="174"/>
      <c r="Q7" s="172"/>
      <c r="R7" s="173"/>
      <c r="S7" s="173"/>
      <c r="T7" s="173"/>
      <c r="U7" s="173"/>
      <c r="V7" s="173"/>
      <c r="W7" s="174"/>
    </row>
    <row r="8" spans="1:23" ht="20.100000000000001" customHeight="1" thickBot="1" x14ac:dyDescent="0.35">
      <c r="A8" s="117"/>
      <c r="B8" s="138"/>
      <c r="C8" s="138"/>
      <c r="D8" s="138"/>
      <c r="E8" s="138"/>
      <c r="F8" s="138"/>
      <c r="G8" s="138"/>
      <c r="H8" s="138"/>
      <c r="I8" s="139"/>
      <c r="J8" s="155" t="s">
        <v>172</v>
      </c>
      <c r="K8" s="156"/>
      <c r="L8" s="156"/>
      <c r="M8" s="156"/>
      <c r="N8" s="156"/>
      <c r="O8" s="156"/>
      <c r="P8" s="157"/>
      <c r="Q8" s="155" t="s">
        <v>174</v>
      </c>
      <c r="R8" s="156"/>
      <c r="S8" s="156"/>
      <c r="T8" s="156"/>
      <c r="U8" s="156"/>
      <c r="V8" s="156"/>
      <c r="W8" s="157"/>
    </row>
    <row r="9" spans="1:23" ht="20.100000000000001" customHeight="1" thickBot="1" x14ac:dyDescent="0.35">
      <c r="A9" s="126" t="s">
        <v>155</v>
      </c>
      <c r="B9" s="118"/>
      <c r="C9" s="118"/>
      <c r="D9" s="118"/>
      <c r="E9" s="118"/>
      <c r="F9" s="118"/>
      <c r="G9" s="118"/>
      <c r="H9" s="118"/>
      <c r="I9" s="127"/>
      <c r="J9" s="158"/>
      <c r="K9" s="159"/>
      <c r="L9" s="159"/>
      <c r="M9" s="159"/>
      <c r="N9" s="159"/>
      <c r="O9" s="159"/>
      <c r="P9" s="160"/>
      <c r="Q9" s="158"/>
      <c r="R9" s="159"/>
      <c r="S9" s="159"/>
      <c r="T9" s="159"/>
      <c r="U9" s="159"/>
      <c r="V9" s="159"/>
      <c r="W9" s="160"/>
    </row>
    <row r="10" spans="1:23" ht="20.100000000000001" customHeight="1" thickBot="1" x14ac:dyDescent="0.35">
      <c r="A10" s="128"/>
      <c r="B10" s="119"/>
      <c r="C10" s="119"/>
      <c r="D10" s="119"/>
      <c r="E10" s="119"/>
      <c r="F10" s="119"/>
      <c r="G10" s="119"/>
      <c r="H10" s="119"/>
      <c r="I10" s="129"/>
      <c r="J10" s="126" t="s">
        <v>169</v>
      </c>
      <c r="K10" s="177"/>
      <c r="L10" s="177"/>
      <c r="M10" s="177"/>
      <c r="N10" s="177"/>
      <c r="O10" s="177"/>
      <c r="P10" s="178"/>
      <c r="Q10" s="126" t="s">
        <v>169</v>
      </c>
      <c r="R10" s="177"/>
      <c r="S10" s="177"/>
      <c r="T10" s="177"/>
      <c r="U10" s="177"/>
      <c r="V10" s="177"/>
      <c r="W10" s="178"/>
    </row>
    <row r="11" spans="1:23" ht="29.4" thickBot="1" x14ac:dyDescent="0.35">
      <c r="A11" s="187" t="s">
        <v>156</v>
      </c>
      <c r="B11" s="188"/>
      <c r="C11" s="188"/>
      <c r="D11" s="188"/>
      <c r="E11" s="188"/>
      <c r="F11" s="188"/>
      <c r="G11" s="188"/>
      <c r="H11" s="190">
        <v>214</v>
      </c>
      <c r="I11" s="191"/>
      <c r="J11" s="179"/>
      <c r="K11" s="180"/>
      <c r="L11" s="180"/>
      <c r="M11" s="180"/>
      <c r="N11" s="180"/>
      <c r="O11" s="180"/>
      <c r="P11" s="181"/>
      <c r="Q11" s="179"/>
      <c r="R11" s="180"/>
      <c r="S11" s="180"/>
      <c r="T11" s="180"/>
      <c r="U11" s="180"/>
      <c r="V11" s="180"/>
      <c r="W11" s="181"/>
    </row>
    <row r="12" spans="1:23" ht="20.100000000000001" customHeight="1" thickBot="1" x14ac:dyDescent="0.35">
      <c r="A12" s="117"/>
      <c r="B12" s="138"/>
      <c r="C12" s="138"/>
      <c r="D12" s="138"/>
      <c r="E12" s="138"/>
      <c r="F12" s="138"/>
      <c r="G12" s="138"/>
      <c r="H12" s="138"/>
      <c r="I12" s="139"/>
      <c r="J12" s="155" t="s">
        <v>170</v>
      </c>
      <c r="K12" s="182"/>
      <c r="L12" s="182"/>
      <c r="M12" s="182"/>
      <c r="N12" s="182"/>
      <c r="O12" s="182"/>
      <c r="P12" s="183"/>
      <c r="Q12" s="155" t="s">
        <v>173</v>
      </c>
      <c r="R12" s="156"/>
      <c r="S12" s="156"/>
      <c r="T12" s="156"/>
      <c r="U12" s="156"/>
      <c r="V12" s="156"/>
      <c r="W12" s="157"/>
    </row>
    <row r="13" spans="1:23" ht="20.100000000000001" customHeight="1" thickBot="1" x14ac:dyDescent="0.35">
      <c r="A13" s="126" t="s">
        <v>149</v>
      </c>
      <c r="B13" s="118"/>
      <c r="C13" s="118"/>
      <c r="D13" s="118"/>
      <c r="E13" s="118"/>
      <c r="F13" s="118"/>
      <c r="G13" s="118"/>
      <c r="H13" s="118"/>
      <c r="I13" s="127"/>
      <c r="J13" s="184"/>
      <c r="K13" s="185"/>
      <c r="L13" s="185"/>
      <c r="M13" s="185"/>
      <c r="N13" s="185"/>
      <c r="O13" s="185"/>
      <c r="P13" s="186"/>
      <c r="Q13" s="158"/>
      <c r="R13" s="159"/>
      <c r="S13" s="159"/>
      <c r="T13" s="159"/>
      <c r="U13" s="159"/>
      <c r="V13" s="159"/>
      <c r="W13" s="160"/>
    </row>
    <row r="14" spans="1:23" ht="20.100000000000001" customHeight="1" thickBot="1" x14ac:dyDescent="0.35">
      <c r="A14" s="128"/>
      <c r="B14" s="119"/>
      <c r="C14" s="119"/>
      <c r="D14" s="119"/>
      <c r="E14" s="119"/>
      <c r="F14" s="119"/>
      <c r="G14" s="119"/>
      <c r="H14" s="119"/>
      <c r="I14" s="129"/>
      <c r="J14" s="46"/>
      <c r="K14" s="46"/>
      <c r="L14" s="48"/>
    </row>
    <row r="15" spans="1:23" ht="37.200000000000003" thickBot="1" x14ac:dyDescent="0.35">
      <c r="A15" s="187" t="s">
        <v>151</v>
      </c>
      <c r="B15" s="188"/>
      <c r="C15" s="188"/>
      <c r="D15" s="188"/>
      <c r="E15" s="188"/>
      <c r="F15" s="188"/>
      <c r="G15" s="188"/>
      <c r="H15" s="120">
        <v>237.67</v>
      </c>
      <c r="I15" s="189"/>
      <c r="J15" s="91"/>
      <c r="K15" s="92"/>
      <c r="L15" s="92"/>
      <c r="M15" s="92"/>
      <c r="N15" s="92"/>
      <c r="O15" s="92"/>
      <c r="P15" s="92"/>
    </row>
    <row r="16" spans="1:23" ht="20.100000000000001" customHeight="1" thickBot="1" x14ac:dyDescent="0.35">
      <c r="A16" s="117"/>
      <c r="B16" s="138"/>
      <c r="C16" s="138"/>
      <c r="D16" s="138"/>
      <c r="E16" s="138"/>
      <c r="F16" s="138"/>
      <c r="G16" s="138"/>
      <c r="H16" s="138"/>
      <c r="I16" s="139"/>
      <c r="J16" s="91"/>
      <c r="K16" s="92"/>
      <c r="L16" s="92"/>
      <c r="M16" s="92"/>
      <c r="N16" s="92"/>
      <c r="O16" s="92"/>
      <c r="P16" s="92"/>
    </row>
    <row r="17" spans="1:16" ht="20.100000000000001" customHeight="1" x14ac:dyDescent="0.3">
      <c r="A17" s="126" t="s">
        <v>157</v>
      </c>
      <c r="B17" s="118"/>
      <c r="C17" s="118"/>
      <c r="D17" s="118"/>
      <c r="E17" s="118"/>
      <c r="F17" s="118"/>
      <c r="G17" s="118"/>
      <c r="H17" s="118"/>
      <c r="I17" s="127"/>
      <c r="J17" s="91"/>
      <c r="K17" s="92"/>
      <c r="L17" s="92"/>
      <c r="M17" s="92"/>
      <c r="N17" s="92"/>
      <c r="O17" s="92"/>
      <c r="P17" s="92"/>
    </row>
    <row r="18" spans="1:16" ht="20.100000000000001" customHeight="1" thickBot="1" x14ac:dyDescent="0.35">
      <c r="A18" s="128"/>
      <c r="B18" s="119"/>
      <c r="C18" s="119"/>
      <c r="D18" s="119"/>
      <c r="E18" s="119"/>
      <c r="F18" s="119"/>
      <c r="G18" s="119"/>
      <c r="H18" s="119"/>
      <c r="I18" s="129"/>
      <c r="J18" s="91"/>
      <c r="K18" s="92"/>
      <c r="L18" s="92"/>
      <c r="M18" s="92"/>
      <c r="N18" s="92"/>
      <c r="O18" s="92"/>
      <c r="P18" s="92"/>
    </row>
    <row r="19" spans="1:16" ht="29.25" customHeight="1" thickBot="1" x14ac:dyDescent="0.35">
      <c r="A19" s="187" t="s">
        <v>158</v>
      </c>
      <c r="B19" s="188"/>
      <c r="C19" s="188"/>
      <c r="D19" s="188"/>
      <c r="E19" s="188"/>
      <c r="F19" s="188"/>
      <c r="G19" s="188"/>
      <c r="H19" s="120">
        <v>702</v>
      </c>
      <c r="I19" s="189"/>
      <c r="J19" s="47"/>
      <c r="K19" s="84"/>
      <c r="L19" s="84"/>
      <c r="M19" s="84"/>
      <c r="N19" s="84"/>
      <c r="O19" s="84"/>
      <c r="P19" s="84"/>
    </row>
    <row r="20" spans="1:16" ht="20.100000000000001" customHeight="1" thickBot="1" x14ac:dyDescent="0.35">
      <c r="A20" s="117"/>
      <c r="B20" s="138"/>
      <c r="C20" s="138"/>
      <c r="D20" s="138"/>
      <c r="E20" s="138"/>
      <c r="F20" s="138"/>
      <c r="G20" s="138"/>
      <c r="H20" s="138"/>
      <c r="I20" s="139"/>
      <c r="J20" s="87"/>
      <c r="K20" s="88"/>
      <c r="L20" s="88"/>
      <c r="M20" s="88"/>
      <c r="N20" s="88"/>
      <c r="O20" s="88"/>
      <c r="P20" s="88"/>
    </row>
    <row r="21" spans="1:16" ht="20.100000000000001" customHeight="1" x14ac:dyDescent="0.3">
      <c r="A21" s="126" t="s">
        <v>150</v>
      </c>
      <c r="B21" s="118"/>
      <c r="C21" s="118"/>
      <c r="D21" s="118"/>
      <c r="E21" s="118"/>
      <c r="F21" s="118"/>
      <c r="G21" s="118"/>
      <c r="H21" s="118"/>
      <c r="I21" s="127"/>
      <c r="J21" s="87"/>
      <c r="K21" s="88"/>
      <c r="L21" s="88"/>
      <c r="M21" s="88"/>
      <c r="N21" s="88"/>
      <c r="O21" s="88"/>
      <c r="P21" s="88"/>
    </row>
    <row r="22" spans="1:16" ht="20.100000000000001" customHeight="1" thickBot="1" x14ac:dyDescent="0.35">
      <c r="A22" s="128"/>
      <c r="B22" s="119"/>
      <c r="C22" s="119"/>
      <c r="D22" s="119"/>
      <c r="E22" s="119"/>
      <c r="F22" s="119"/>
      <c r="G22" s="119"/>
      <c r="H22" s="119"/>
      <c r="I22" s="129"/>
      <c r="J22" s="47"/>
      <c r="K22" s="85"/>
      <c r="L22" s="85"/>
      <c r="M22" s="85"/>
      <c r="N22" s="85"/>
      <c r="O22" s="85"/>
      <c r="P22" s="85"/>
    </row>
    <row r="23" spans="1:16" ht="29.25" customHeight="1" thickBot="1" x14ac:dyDescent="0.35">
      <c r="A23" s="187" t="s">
        <v>152</v>
      </c>
      <c r="B23" s="188"/>
      <c r="C23" s="188"/>
      <c r="D23" s="188"/>
      <c r="E23" s="188"/>
      <c r="F23" s="188"/>
      <c r="G23" s="188"/>
      <c r="H23" s="120">
        <v>727</v>
      </c>
      <c r="I23" s="189"/>
      <c r="J23" s="86"/>
      <c r="K23" s="85"/>
      <c r="L23" s="85"/>
      <c r="M23" s="85"/>
      <c r="N23" s="85"/>
      <c r="O23" s="85"/>
      <c r="P23" s="85"/>
    </row>
    <row r="24" spans="1:16" ht="20.100000000000001" customHeight="1" thickBot="1" x14ac:dyDescent="0.35">
      <c r="A24" s="117"/>
      <c r="B24" s="138"/>
      <c r="C24" s="138"/>
      <c r="D24" s="138"/>
      <c r="E24" s="138"/>
      <c r="F24" s="138"/>
      <c r="G24" s="138"/>
      <c r="H24" s="138"/>
      <c r="I24" s="139"/>
      <c r="J24" s="87"/>
      <c r="K24" s="88"/>
      <c r="L24" s="88"/>
      <c r="M24" s="88"/>
      <c r="N24" s="88"/>
      <c r="O24" s="88"/>
      <c r="P24" s="88"/>
    </row>
    <row r="25" spans="1:16" ht="20.100000000000001" customHeight="1" x14ac:dyDescent="0.3">
      <c r="A25" s="126" t="s">
        <v>159</v>
      </c>
      <c r="B25" s="118"/>
      <c r="C25" s="118"/>
      <c r="D25" s="118"/>
      <c r="E25" s="118"/>
      <c r="F25" s="118"/>
      <c r="G25" s="118"/>
      <c r="H25" s="118"/>
      <c r="I25" s="127"/>
      <c r="J25" s="87"/>
      <c r="K25" s="88"/>
      <c r="L25" s="88"/>
      <c r="M25" s="88"/>
      <c r="N25" s="88"/>
      <c r="O25" s="88"/>
      <c r="P25" s="88"/>
    </row>
    <row r="26" spans="1:16" ht="20.100000000000001" customHeight="1" thickBot="1" x14ac:dyDescent="0.35">
      <c r="A26" s="128"/>
      <c r="B26" s="119"/>
      <c r="C26" s="119"/>
      <c r="D26" s="119"/>
      <c r="E26" s="119"/>
      <c r="F26" s="119"/>
      <c r="G26" s="119"/>
      <c r="H26" s="119"/>
      <c r="I26" s="129"/>
      <c r="J26" s="47"/>
      <c r="K26" s="84"/>
      <c r="L26" s="84"/>
      <c r="M26" s="84"/>
      <c r="N26" s="84"/>
      <c r="O26" s="84"/>
      <c r="P26" s="84"/>
    </row>
    <row r="27" spans="1:16" ht="29.25" customHeight="1" thickBot="1" x14ac:dyDescent="0.35">
      <c r="A27" s="187" t="s">
        <v>160</v>
      </c>
      <c r="B27" s="188"/>
      <c r="C27" s="188"/>
      <c r="D27" s="188"/>
      <c r="E27" s="188"/>
      <c r="F27" s="188"/>
      <c r="G27" s="188"/>
      <c r="H27" s="120">
        <v>220</v>
      </c>
      <c r="I27" s="189"/>
      <c r="J27" s="47"/>
      <c r="K27" s="84"/>
      <c r="L27" s="84"/>
      <c r="M27" s="84"/>
      <c r="N27" s="84"/>
      <c r="O27" s="84"/>
      <c r="P27" s="84"/>
    </row>
    <row r="28" spans="1:16" ht="20.100000000000001" customHeight="1" thickBot="1" x14ac:dyDescent="0.35">
      <c r="A28" s="117"/>
      <c r="B28" s="138"/>
      <c r="C28" s="138"/>
      <c r="D28" s="138"/>
      <c r="E28" s="138"/>
      <c r="F28" s="138"/>
      <c r="G28" s="138"/>
      <c r="H28" s="138"/>
      <c r="I28" s="139"/>
      <c r="J28" s="87"/>
      <c r="K28" s="89"/>
      <c r="L28" s="89"/>
      <c r="M28" s="89"/>
      <c r="N28" s="89"/>
      <c r="O28" s="89"/>
      <c r="P28" s="89"/>
    </row>
    <row r="29" spans="1:16" ht="20.100000000000001" customHeight="1" x14ac:dyDescent="0.3">
      <c r="A29" s="126" t="s">
        <v>153</v>
      </c>
      <c r="B29" s="118"/>
      <c r="C29" s="118"/>
      <c r="D29" s="118"/>
      <c r="E29" s="118"/>
      <c r="F29" s="118"/>
      <c r="G29" s="118"/>
      <c r="H29" s="118"/>
      <c r="I29" s="127"/>
      <c r="J29" s="90"/>
      <c r="K29" s="89"/>
      <c r="L29" s="89"/>
      <c r="M29" s="89"/>
      <c r="N29" s="89"/>
      <c r="O29" s="89"/>
      <c r="P29" s="89"/>
    </row>
    <row r="30" spans="1:16" ht="20.100000000000001" customHeight="1" thickBot="1" x14ac:dyDescent="0.35">
      <c r="A30" s="128"/>
      <c r="B30" s="119"/>
      <c r="C30" s="119"/>
      <c r="D30" s="119"/>
      <c r="E30" s="119"/>
      <c r="F30" s="119"/>
      <c r="G30" s="119"/>
      <c r="H30" s="119"/>
      <c r="I30" s="129"/>
      <c r="J30" s="57"/>
      <c r="K30" s="78"/>
      <c r="L30" s="78"/>
    </row>
    <row r="31" spans="1:16" ht="29.4" thickBot="1" x14ac:dyDescent="0.35">
      <c r="A31" s="175" t="s">
        <v>154</v>
      </c>
      <c r="B31" s="152"/>
      <c r="C31" s="152"/>
      <c r="D31" s="152"/>
      <c r="E31" s="152"/>
      <c r="F31" s="152"/>
      <c r="G31" s="152"/>
      <c r="H31" s="117">
        <v>276</v>
      </c>
      <c r="I31" s="176"/>
      <c r="J31" s="48"/>
      <c r="K31" s="48"/>
      <c r="L31" s="48"/>
    </row>
    <row r="32" spans="1:16" ht="29.4" thickBot="1" x14ac:dyDescent="0.35">
      <c r="A32" s="175" t="s">
        <v>161</v>
      </c>
      <c r="B32" s="152"/>
      <c r="C32" s="152"/>
      <c r="D32" s="152"/>
      <c r="E32" s="152"/>
      <c r="F32" s="152"/>
      <c r="G32" s="152"/>
      <c r="H32" s="117">
        <v>276</v>
      </c>
      <c r="I32" s="176"/>
      <c r="J32" s="48"/>
      <c r="K32" s="48"/>
      <c r="L32" s="48"/>
    </row>
    <row r="33" spans="1:12" x14ac:dyDescent="0.3">
      <c r="A33" s="46"/>
      <c r="B33" s="46"/>
      <c r="C33" s="46"/>
      <c r="D33" s="46"/>
      <c r="E33" s="48"/>
      <c r="F33" s="48"/>
      <c r="G33" s="48"/>
      <c r="H33" s="48"/>
      <c r="I33" s="48"/>
      <c r="J33" s="48"/>
      <c r="K33" s="48"/>
      <c r="L33" s="48"/>
    </row>
    <row r="34" spans="1:12" ht="28.8" x14ac:dyDescent="0.3">
      <c r="A34" s="57"/>
      <c r="B34" s="57"/>
      <c r="C34" s="57"/>
      <c r="D34" s="57"/>
      <c r="E34" s="57"/>
      <c r="F34" s="46"/>
      <c r="G34" s="46"/>
      <c r="H34" s="46"/>
      <c r="I34" s="46"/>
      <c r="J34" s="46"/>
      <c r="K34" s="46"/>
      <c r="L34" s="48"/>
    </row>
    <row r="35" spans="1:12" ht="28.8" x14ac:dyDescent="0.3">
      <c r="A35" s="76"/>
      <c r="B35" s="77"/>
      <c r="C35" s="76"/>
      <c r="D35" s="76"/>
      <c r="E35" s="76"/>
      <c r="F35" s="77"/>
      <c r="G35" s="46"/>
      <c r="H35" s="48"/>
      <c r="I35" s="48"/>
      <c r="J35" s="48"/>
      <c r="K35" s="48"/>
      <c r="L35" s="48"/>
    </row>
    <row r="36" spans="1:12" ht="28.8" x14ac:dyDescent="0.3">
      <c r="A36" s="57"/>
      <c r="B36" s="57"/>
      <c r="C36" s="57"/>
      <c r="D36" s="57"/>
      <c r="E36" s="57"/>
      <c r="F36" s="57"/>
      <c r="G36" s="57"/>
      <c r="H36" s="48"/>
      <c r="I36" s="57"/>
      <c r="J36" s="57"/>
      <c r="K36" s="78"/>
      <c r="L36" s="78"/>
    </row>
    <row r="37" spans="1:12" ht="33.6" x14ac:dyDescent="0.3">
      <c r="A37" s="73"/>
      <c r="B37" s="73"/>
      <c r="C37" s="73"/>
      <c r="D37" s="73"/>
      <c r="E37" s="73"/>
      <c r="F37" s="73"/>
      <c r="G37" s="73"/>
      <c r="H37" s="48"/>
      <c r="I37" s="48"/>
      <c r="J37" s="48"/>
      <c r="K37" s="48"/>
      <c r="L37" s="48"/>
    </row>
    <row r="38" spans="1:12" ht="21" x14ac:dyDescent="0.3">
      <c r="A38" s="74"/>
      <c r="B38" s="74"/>
      <c r="C38" s="74"/>
      <c r="D38" s="74"/>
      <c r="E38" s="74"/>
      <c r="F38" s="74"/>
      <c r="G38" s="74"/>
    </row>
    <row r="39" spans="1:12" ht="21" x14ac:dyDescent="0.3">
      <c r="A39" s="74"/>
      <c r="B39" s="74"/>
      <c r="C39" s="74"/>
      <c r="D39" s="74"/>
      <c r="E39" s="74"/>
      <c r="F39" s="74"/>
      <c r="G39" s="74"/>
    </row>
    <row r="40" spans="1:12" ht="21" x14ac:dyDescent="0.3">
      <c r="A40" s="74"/>
      <c r="B40" s="74"/>
      <c r="C40" s="74"/>
      <c r="D40" s="74"/>
      <c r="E40" s="74"/>
      <c r="F40" s="74"/>
      <c r="G40" s="74"/>
    </row>
    <row r="41" spans="1:12" ht="21" x14ac:dyDescent="0.3">
      <c r="A41" s="74"/>
      <c r="B41" s="74"/>
      <c r="C41" s="74"/>
      <c r="D41" s="74"/>
      <c r="E41" s="74"/>
      <c r="F41" s="74"/>
      <c r="G41" s="74"/>
    </row>
    <row r="42" spans="1:12" ht="21" x14ac:dyDescent="0.3">
      <c r="A42" s="74"/>
      <c r="B42" s="74"/>
      <c r="C42" s="74"/>
      <c r="D42" s="74"/>
      <c r="E42" s="74"/>
      <c r="F42" s="74"/>
      <c r="G42" s="74"/>
    </row>
    <row r="43" spans="1:12" ht="21" x14ac:dyDescent="0.3">
      <c r="A43" s="74"/>
      <c r="B43" s="74"/>
      <c r="C43" s="74"/>
      <c r="D43" s="74"/>
      <c r="E43" s="74"/>
      <c r="F43" s="74"/>
      <c r="G43" s="74"/>
    </row>
    <row r="44" spans="1:12" ht="21" x14ac:dyDescent="0.3">
      <c r="A44" s="74"/>
      <c r="B44" s="74"/>
      <c r="C44" s="74"/>
      <c r="D44" s="74"/>
      <c r="E44" s="74"/>
      <c r="F44" s="74"/>
      <c r="G44" s="74"/>
    </row>
    <row r="45" spans="1:12" ht="21" x14ac:dyDescent="0.3">
      <c r="A45" s="74"/>
      <c r="B45" s="74"/>
      <c r="C45" s="74"/>
      <c r="D45" s="74"/>
      <c r="E45" s="74"/>
      <c r="F45" s="74"/>
      <c r="G45" s="74"/>
    </row>
    <row r="46" spans="1:12" ht="21" x14ac:dyDescent="0.3">
      <c r="A46" s="74"/>
      <c r="B46" s="74"/>
      <c r="C46" s="74"/>
      <c r="D46" s="74"/>
      <c r="E46" s="74"/>
      <c r="F46" s="74"/>
      <c r="G46" s="74"/>
    </row>
    <row r="47" spans="1:12" ht="15" customHeight="1" x14ac:dyDescent="0.3">
      <c r="A47" s="57"/>
      <c r="B47" s="57"/>
      <c r="C47" s="57"/>
      <c r="D47" s="57"/>
      <c r="E47" s="57"/>
      <c r="F47" s="57"/>
      <c r="G47" s="57"/>
    </row>
    <row r="48" spans="1:12" ht="15" customHeight="1" x14ac:dyDescent="0.3">
      <c r="A48" s="57"/>
      <c r="B48" s="57"/>
      <c r="C48" s="57"/>
      <c r="D48" s="57"/>
      <c r="E48" s="57"/>
      <c r="F48" s="57"/>
      <c r="G48" s="57"/>
    </row>
    <row r="49" spans="1:7" ht="15" customHeight="1" x14ac:dyDescent="0.3">
      <c r="A49" s="74"/>
      <c r="B49" s="74"/>
      <c r="C49" s="74"/>
      <c r="D49" s="74"/>
      <c r="E49" s="74"/>
      <c r="F49" s="74"/>
      <c r="G49" s="74"/>
    </row>
    <row r="50" spans="1:7" ht="15" customHeight="1" x14ac:dyDescent="0.3">
      <c r="A50" s="74"/>
      <c r="B50" s="74"/>
      <c r="C50" s="74"/>
      <c r="D50" s="74"/>
      <c r="E50" s="74"/>
      <c r="F50" s="74"/>
      <c r="G50" s="74"/>
    </row>
    <row r="51" spans="1:7" ht="21" x14ac:dyDescent="0.3">
      <c r="A51" s="74"/>
      <c r="B51" s="74"/>
      <c r="C51" s="74"/>
      <c r="D51" s="74"/>
      <c r="E51" s="74"/>
      <c r="F51" s="74"/>
      <c r="G51" s="74"/>
    </row>
    <row r="52" spans="1:7" ht="21" x14ac:dyDescent="0.3">
      <c r="A52" s="74"/>
      <c r="B52" s="74"/>
      <c r="C52" s="74"/>
      <c r="D52" s="74"/>
      <c r="E52" s="74"/>
      <c r="F52" s="74"/>
      <c r="G52" s="74"/>
    </row>
    <row r="53" spans="1:7" ht="15" customHeight="1" x14ac:dyDescent="0.3">
      <c r="A53" s="74"/>
      <c r="B53" s="74"/>
      <c r="C53" s="74"/>
      <c r="D53" s="74"/>
      <c r="E53" s="74"/>
      <c r="F53" s="74"/>
      <c r="G53" s="74"/>
    </row>
    <row r="54" spans="1:7" ht="15" customHeight="1" x14ac:dyDescent="0.3">
      <c r="A54" s="74"/>
      <c r="B54" s="74"/>
      <c r="C54" s="74"/>
      <c r="D54" s="74"/>
      <c r="E54" s="74"/>
      <c r="F54" s="74"/>
      <c r="G54" s="74"/>
    </row>
    <row r="55" spans="1:7" ht="21" x14ac:dyDescent="0.3">
      <c r="A55" s="74"/>
      <c r="B55" s="74"/>
      <c r="C55" s="74"/>
      <c r="D55" s="74"/>
      <c r="E55" s="74"/>
      <c r="F55" s="74"/>
      <c r="G55" s="74"/>
    </row>
    <row r="56" spans="1:7" ht="21" x14ac:dyDescent="0.3">
      <c r="A56" s="74"/>
      <c r="B56" s="74"/>
      <c r="C56" s="74"/>
      <c r="D56" s="74"/>
      <c r="E56" s="74"/>
      <c r="F56" s="74"/>
      <c r="G56" s="74"/>
    </row>
    <row r="57" spans="1:7" ht="15" customHeight="1" x14ac:dyDescent="0.3">
      <c r="A57" s="74"/>
      <c r="B57" s="74"/>
      <c r="C57" s="74"/>
      <c r="D57" s="74"/>
      <c r="E57" s="74"/>
      <c r="F57" s="74"/>
      <c r="G57" s="74"/>
    </row>
    <row r="58" spans="1:7" ht="15" customHeight="1" x14ac:dyDescent="0.3">
      <c r="A58" s="74"/>
      <c r="B58" s="74"/>
      <c r="C58" s="74"/>
      <c r="D58" s="74"/>
      <c r="E58" s="74"/>
      <c r="F58" s="74"/>
      <c r="G58" s="74"/>
    </row>
    <row r="59" spans="1:7" ht="21" x14ac:dyDescent="0.3">
      <c r="A59" s="74"/>
      <c r="B59" s="74"/>
      <c r="C59" s="74"/>
      <c r="D59" s="74"/>
      <c r="E59" s="74"/>
      <c r="F59" s="74"/>
      <c r="G59" s="74"/>
    </row>
    <row r="60" spans="1:7" ht="21" x14ac:dyDescent="0.3">
      <c r="A60" s="74"/>
      <c r="B60" s="74"/>
      <c r="C60" s="74"/>
      <c r="D60" s="74"/>
      <c r="E60" s="74"/>
      <c r="F60" s="74"/>
      <c r="G60" s="74"/>
    </row>
    <row r="61" spans="1:7" ht="15" customHeight="1" x14ac:dyDescent="0.3">
      <c r="A61" s="74"/>
      <c r="B61" s="74"/>
      <c r="C61" s="74"/>
      <c r="D61" s="74"/>
      <c r="E61" s="74"/>
      <c r="F61" s="74"/>
      <c r="G61" s="74"/>
    </row>
    <row r="62" spans="1:7" ht="15" customHeight="1" x14ac:dyDescent="0.3">
      <c r="A62" s="74"/>
      <c r="B62" s="74"/>
      <c r="C62" s="74"/>
      <c r="D62" s="74"/>
      <c r="E62" s="74"/>
      <c r="F62" s="74"/>
      <c r="G62" s="74"/>
    </row>
    <row r="63" spans="1:7" ht="21" x14ac:dyDescent="0.3">
      <c r="A63" s="74"/>
      <c r="B63" s="74"/>
      <c r="C63" s="74"/>
      <c r="D63" s="74"/>
      <c r="E63" s="74"/>
      <c r="F63" s="74"/>
      <c r="G63" s="74"/>
    </row>
    <row r="64" spans="1:7" ht="21" x14ac:dyDescent="0.3">
      <c r="A64" s="74"/>
      <c r="B64" s="74"/>
      <c r="C64" s="74"/>
      <c r="D64" s="74"/>
      <c r="E64" s="74"/>
      <c r="F64" s="74"/>
      <c r="G64" s="74"/>
    </row>
    <row r="65" spans="1:7" ht="21" x14ac:dyDescent="0.3">
      <c r="A65" s="74"/>
      <c r="B65" s="74"/>
      <c r="C65" s="74"/>
      <c r="D65" s="74"/>
      <c r="E65" s="74"/>
      <c r="F65" s="74"/>
      <c r="G65" s="74"/>
    </row>
    <row r="66" spans="1:7" ht="21" x14ac:dyDescent="0.3">
      <c r="A66" s="74"/>
      <c r="B66" s="74"/>
      <c r="C66" s="74"/>
      <c r="D66" s="74"/>
      <c r="E66" s="74"/>
      <c r="F66" s="74"/>
      <c r="G66" s="74"/>
    </row>
    <row r="67" spans="1:7" ht="21" x14ac:dyDescent="0.3">
      <c r="A67" s="74"/>
      <c r="B67" s="74"/>
      <c r="C67" s="74"/>
      <c r="D67" s="74"/>
      <c r="E67" s="74"/>
      <c r="F67" s="74"/>
      <c r="G67" s="74"/>
    </row>
    <row r="68" spans="1:7" ht="21" x14ac:dyDescent="0.3">
      <c r="A68" s="74"/>
      <c r="B68" s="74"/>
      <c r="C68" s="74"/>
      <c r="D68" s="74"/>
      <c r="E68" s="74"/>
      <c r="F68" s="74"/>
      <c r="G68" s="74"/>
    </row>
  </sheetData>
  <mergeCells count="47">
    <mergeCell ref="A7:G7"/>
    <mergeCell ref="H7:I7"/>
    <mergeCell ref="A1:I2"/>
    <mergeCell ref="A3:G3"/>
    <mergeCell ref="H3:I3"/>
    <mergeCell ref="A5:I6"/>
    <mergeCell ref="A4:I4"/>
    <mergeCell ref="A9:I10"/>
    <mergeCell ref="A11:G11"/>
    <mergeCell ref="H11:I11"/>
    <mergeCell ref="A8:I8"/>
    <mergeCell ref="Q10:W11"/>
    <mergeCell ref="A12:I12"/>
    <mergeCell ref="A20:I20"/>
    <mergeCell ref="A29:I30"/>
    <mergeCell ref="A21:I22"/>
    <mergeCell ref="A13:I14"/>
    <mergeCell ref="A24:I24"/>
    <mergeCell ref="A28:I28"/>
    <mergeCell ref="H23:I23"/>
    <mergeCell ref="A15:G15"/>
    <mergeCell ref="H15:I15"/>
    <mergeCell ref="A25:I26"/>
    <mergeCell ref="A27:G27"/>
    <mergeCell ref="H27:I27"/>
    <mergeCell ref="A32:G32"/>
    <mergeCell ref="H32:I32"/>
    <mergeCell ref="J1:P2"/>
    <mergeCell ref="J3:P3"/>
    <mergeCell ref="J4:P5"/>
    <mergeCell ref="J6:P7"/>
    <mergeCell ref="J8:P9"/>
    <mergeCell ref="J10:P11"/>
    <mergeCell ref="J12:P13"/>
    <mergeCell ref="A17:I18"/>
    <mergeCell ref="A19:G19"/>
    <mergeCell ref="H19:I19"/>
    <mergeCell ref="A16:I16"/>
    <mergeCell ref="A31:G31"/>
    <mergeCell ref="H31:I31"/>
    <mergeCell ref="A23:G23"/>
    <mergeCell ref="Q12:W13"/>
    <mergeCell ref="Q1:W2"/>
    <mergeCell ref="Q3:W3"/>
    <mergeCell ref="Q4:W5"/>
    <mergeCell ref="Q6:W7"/>
    <mergeCell ref="Q8:W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V9"/>
  <sheetViews>
    <sheetView workbookViewId="0">
      <selection activeCell="V7" sqref="V7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4" max="14" width="10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38</v>
      </c>
      <c r="B3" s="154"/>
      <c r="C3" s="26"/>
      <c r="D3" s="1">
        <v>162</v>
      </c>
      <c r="E3" s="1">
        <v>183</v>
      </c>
      <c r="F3" s="1">
        <v>126</v>
      </c>
      <c r="G3" s="1">
        <v>191</v>
      </c>
      <c r="H3" s="1">
        <v>150</v>
      </c>
      <c r="I3" s="1">
        <v>147</v>
      </c>
      <c r="J3" s="5">
        <f>D3+E3+F3+G3+H3+I3</f>
        <v>959</v>
      </c>
      <c r="K3" s="1">
        <v>213</v>
      </c>
      <c r="L3" s="1">
        <v>122</v>
      </c>
      <c r="M3" s="1">
        <v>182</v>
      </c>
      <c r="N3" s="1">
        <f>K3+L3+M3</f>
        <v>517</v>
      </c>
      <c r="O3" s="13">
        <f>D3+E3+F3</f>
        <v>471</v>
      </c>
      <c r="P3" s="13">
        <f>G3+H3+I3</f>
        <v>488</v>
      </c>
      <c r="Q3" s="13">
        <f>K3+L3+M3</f>
        <v>517</v>
      </c>
      <c r="R3" s="45">
        <v>157</v>
      </c>
      <c r="S3" s="45">
        <v>165</v>
      </c>
      <c r="T3" s="45">
        <v>150</v>
      </c>
      <c r="U3" s="45">
        <f>R3+S3+T3</f>
        <v>472</v>
      </c>
      <c r="V3" s="45">
        <v>133</v>
      </c>
    </row>
    <row r="4" spans="1:22" ht="24.9" customHeight="1" x14ac:dyDescent="0.3">
      <c r="A4" s="154" t="s">
        <v>39</v>
      </c>
      <c r="B4" s="154"/>
      <c r="C4" s="26">
        <v>10</v>
      </c>
      <c r="D4" s="1">
        <v>178</v>
      </c>
      <c r="E4" s="1">
        <v>170</v>
      </c>
      <c r="F4" s="1">
        <v>127</v>
      </c>
      <c r="G4" s="1">
        <v>166</v>
      </c>
      <c r="H4" s="1">
        <v>182</v>
      </c>
      <c r="I4" s="1">
        <v>147</v>
      </c>
      <c r="J4" s="5">
        <f>D4+E4+F4+G4+H4+I4</f>
        <v>970</v>
      </c>
      <c r="K4" s="1">
        <v>172</v>
      </c>
      <c r="L4" s="45">
        <v>199</v>
      </c>
      <c r="M4" s="45">
        <v>149</v>
      </c>
      <c r="N4" s="1">
        <f>K4+L4+M4</f>
        <v>520</v>
      </c>
      <c r="O4" s="13">
        <f>D4+E4+F4+(3*C4)</f>
        <v>505</v>
      </c>
      <c r="P4" s="45">
        <f>F4+G4+H4+(3*C4)</f>
        <v>505</v>
      </c>
      <c r="Q4" s="45">
        <f>K4+L4+M4+(3*C4)</f>
        <v>550</v>
      </c>
      <c r="R4" s="45">
        <v>201</v>
      </c>
      <c r="S4" s="45">
        <v>154</v>
      </c>
      <c r="T4" s="45">
        <v>167</v>
      </c>
      <c r="U4" s="45">
        <f>R4+S4+T4+(3*C4)</f>
        <v>552</v>
      </c>
      <c r="V4" s="45">
        <v>144</v>
      </c>
    </row>
    <row r="5" spans="1:22" ht="24.9" customHeight="1" x14ac:dyDescent="0.3">
      <c r="A5" s="154" t="s">
        <v>40</v>
      </c>
      <c r="B5" s="154"/>
      <c r="C5" s="26"/>
      <c r="D5" s="1"/>
      <c r="E5" s="1"/>
      <c r="F5" s="1"/>
      <c r="G5" s="1"/>
      <c r="H5" s="1"/>
      <c r="I5" s="1"/>
      <c r="J5" s="5">
        <f t="shared" ref="J5:J6" si="0">D5+E5+F5+G5+H5+I5</f>
        <v>0</v>
      </c>
      <c r="K5" s="1"/>
      <c r="N5" s="1">
        <f>K5+L5+M5</f>
        <v>0</v>
      </c>
      <c r="O5" s="13">
        <f t="shared" ref="O5:O6" si="1">D5+E5+F5</f>
        <v>0</v>
      </c>
      <c r="P5" s="13">
        <f t="shared" ref="P5:P6" si="2">G5+H5+I5</f>
        <v>0</v>
      </c>
      <c r="Q5" s="13">
        <f t="shared" ref="Q5:Q6" si="3">K5+L5+M5</f>
        <v>0</v>
      </c>
      <c r="R5" s="45"/>
      <c r="S5" s="45"/>
      <c r="T5" s="45"/>
      <c r="U5" s="45">
        <f t="shared" ref="U5:U6" si="4">R5+S5+T5</f>
        <v>0</v>
      </c>
    </row>
    <row r="6" spans="1:22" ht="24.9" customHeight="1" x14ac:dyDescent="0.3">
      <c r="A6" s="154" t="s">
        <v>42</v>
      </c>
      <c r="B6" s="154"/>
      <c r="C6" s="26"/>
      <c r="D6" s="1">
        <v>160</v>
      </c>
      <c r="E6" s="1">
        <v>257</v>
      </c>
      <c r="F6" s="1">
        <v>154</v>
      </c>
      <c r="G6" s="1">
        <v>237</v>
      </c>
      <c r="H6" s="1">
        <v>193</v>
      </c>
      <c r="I6" s="1">
        <v>197</v>
      </c>
      <c r="J6" s="5">
        <f t="shared" si="0"/>
        <v>1198</v>
      </c>
      <c r="K6" s="1">
        <v>214</v>
      </c>
      <c r="L6" s="45">
        <v>169</v>
      </c>
      <c r="M6" s="45">
        <v>202</v>
      </c>
      <c r="N6" s="1">
        <f>K6+L6+M6</f>
        <v>585</v>
      </c>
      <c r="O6" s="13">
        <f t="shared" si="1"/>
        <v>571</v>
      </c>
      <c r="P6" s="13">
        <f t="shared" si="2"/>
        <v>627</v>
      </c>
      <c r="Q6" s="13">
        <f t="shared" si="3"/>
        <v>585</v>
      </c>
      <c r="R6" s="45">
        <v>220</v>
      </c>
      <c r="S6" s="45">
        <v>182</v>
      </c>
      <c r="T6" s="45">
        <v>180</v>
      </c>
      <c r="U6" s="45">
        <f t="shared" si="4"/>
        <v>582</v>
      </c>
      <c r="V6" s="45">
        <v>194</v>
      </c>
    </row>
    <row r="7" spans="1:22" ht="24.9" customHeight="1" x14ac:dyDescent="0.3">
      <c r="A7" s="154" t="s">
        <v>41</v>
      </c>
      <c r="B7" s="154"/>
      <c r="C7" s="26">
        <v>10</v>
      </c>
      <c r="D7" s="1">
        <v>162</v>
      </c>
      <c r="E7" s="1">
        <v>123</v>
      </c>
      <c r="F7" s="1">
        <v>138</v>
      </c>
      <c r="G7" s="1">
        <v>122</v>
      </c>
      <c r="H7" s="1">
        <v>131</v>
      </c>
      <c r="I7" s="1">
        <v>140</v>
      </c>
      <c r="J7" s="5">
        <f>D7+E7+F7+G7+H7+I7</f>
        <v>816</v>
      </c>
      <c r="K7" s="1">
        <v>156</v>
      </c>
      <c r="L7" s="45">
        <v>129</v>
      </c>
      <c r="M7" s="45">
        <v>140</v>
      </c>
      <c r="N7" s="1">
        <f>K7+L7+M7</f>
        <v>425</v>
      </c>
      <c r="O7" s="13">
        <f>D7+E7+F7+(3*C7)</f>
        <v>453</v>
      </c>
      <c r="P7" s="13">
        <f>G7+H7+I7+(3*C7)</f>
        <v>423</v>
      </c>
      <c r="Q7" s="13">
        <f>K7+L7+M7+(3*C7)</f>
        <v>455</v>
      </c>
      <c r="R7" s="45">
        <v>146</v>
      </c>
      <c r="S7" s="45">
        <v>129</v>
      </c>
      <c r="T7" s="45">
        <v>135</v>
      </c>
      <c r="U7" s="45">
        <f>R7+S7+T7+(3*C7)</f>
        <v>440</v>
      </c>
      <c r="V7" s="45">
        <v>161</v>
      </c>
    </row>
    <row r="8" spans="1:22" s="43" customFormat="1" ht="24.9" customHeight="1" x14ac:dyDescent="0.3">
      <c r="A8" s="26"/>
      <c r="B8" s="26"/>
      <c r="C8" s="26"/>
      <c r="D8" s="26">
        <f>D3+D4+D5+D6+D7+C4+C7</f>
        <v>682</v>
      </c>
      <c r="E8" s="26">
        <f>E3+E4+E5+E6+E7+C4+C7</f>
        <v>753</v>
      </c>
      <c r="F8" s="26">
        <f>F3+F4+F5+F6+F7+C4+C7</f>
        <v>565</v>
      </c>
      <c r="G8" s="26">
        <f>G3+G4+G5+G6+G7+C4+C7</f>
        <v>736</v>
      </c>
      <c r="H8" s="26">
        <f>H3+H4+H5+H6+H7+C4+C7</f>
        <v>676</v>
      </c>
      <c r="I8" s="26">
        <f>I3+I4+I5+I6+I7+C4+C7</f>
        <v>651</v>
      </c>
      <c r="J8" s="26">
        <f>J3+J4+J5+J6+J7</f>
        <v>3943</v>
      </c>
      <c r="K8" s="26">
        <f>K3+K4+K5+K6+K7+C4+C7</f>
        <v>775</v>
      </c>
      <c r="L8" s="26">
        <f>L3+L4+L5+L6+L7+C4+C7</f>
        <v>639</v>
      </c>
      <c r="M8" s="26">
        <f>M3+M4+M5+M6+M7+C4+C7</f>
        <v>693</v>
      </c>
      <c r="N8" s="26">
        <f>N3+N4+N5+N6+N7</f>
        <v>2047</v>
      </c>
      <c r="O8" s="45">
        <f>O3+O4+O6+O7</f>
        <v>2000</v>
      </c>
      <c r="P8" s="45">
        <f>P3+P4+P6+P7</f>
        <v>2043</v>
      </c>
      <c r="Q8" s="45">
        <f>Q3+Q4+Q6+Q7</f>
        <v>2107</v>
      </c>
      <c r="V8" s="45">
        <f>V3+V4+V6+V7+C4+C7</f>
        <v>652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6">
    <mergeCell ref="O1:O2"/>
    <mergeCell ref="P1:P2"/>
    <mergeCell ref="Q1:Q2"/>
    <mergeCell ref="A4:B4"/>
    <mergeCell ref="A5:B5"/>
    <mergeCell ref="C1:C2"/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9"/>
  <sheetViews>
    <sheetView workbookViewId="0">
      <selection activeCell="A3" sqref="A3:B6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4" max="14" width="10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43</v>
      </c>
      <c r="B3" s="154"/>
      <c r="C3" s="26"/>
      <c r="D3" s="1">
        <v>183</v>
      </c>
      <c r="E3" s="1">
        <v>205</v>
      </c>
      <c r="F3" s="1">
        <v>207</v>
      </c>
      <c r="G3" s="1">
        <v>181</v>
      </c>
      <c r="H3" s="1">
        <v>179</v>
      </c>
      <c r="I3" s="1">
        <v>224</v>
      </c>
      <c r="J3" s="5">
        <f>D3+E3+F3+G3+H3+I3</f>
        <v>1179</v>
      </c>
      <c r="K3" s="1">
        <v>191</v>
      </c>
      <c r="L3" s="1">
        <v>236</v>
      </c>
      <c r="M3" s="1">
        <v>201</v>
      </c>
      <c r="N3" s="1">
        <f>K3+L3+M3</f>
        <v>628</v>
      </c>
      <c r="O3" s="13">
        <f>D3+E3+F3</f>
        <v>595</v>
      </c>
      <c r="P3" s="13">
        <f>G3+H3+I3</f>
        <v>584</v>
      </c>
      <c r="Q3" s="13">
        <f>K3+L3+M3</f>
        <v>628</v>
      </c>
      <c r="R3" s="45">
        <v>236</v>
      </c>
      <c r="S3" s="45">
        <v>172</v>
      </c>
      <c r="T3" s="45">
        <v>210</v>
      </c>
      <c r="U3" s="45">
        <f>R3+S3+T3</f>
        <v>618</v>
      </c>
      <c r="V3" s="45">
        <v>205</v>
      </c>
    </row>
    <row r="4" spans="1:22" ht="24.9" customHeight="1" x14ac:dyDescent="0.3">
      <c r="A4" s="154" t="s">
        <v>44</v>
      </c>
      <c r="B4" s="154"/>
      <c r="C4" s="26"/>
      <c r="D4" s="1">
        <v>146</v>
      </c>
      <c r="E4" s="1">
        <v>148</v>
      </c>
      <c r="F4" s="1">
        <v>153</v>
      </c>
      <c r="G4" s="1">
        <v>168</v>
      </c>
      <c r="H4" s="1">
        <v>172</v>
      </c>
      <c r="I4" s="1">
        <v>178</v>
      </c>
      <c r="J4" s="5">
        <f t="shared" ref="J4:J7" si="0">D4+E4+F4+G4+H4+I4</f>
        <v>965</v>
      </c>
      <c r="K4" s="1">
        <v>147</v>
      </c>
      <c r="L4" s="45">
        <v>135</v>
      </c>
      <c r="M4" s="45">
        <v>157</v>
      </c>
      <c r="N4" s="1">
        <f>K4+L4+M4</f>
        <v>439</v>
      </c>
      <c r="O4" s="13">
        <f t="shared" ref="O4:O7" si="1">D4+E4+F4</f>
        <v>447</v>
      </c>
      <c r="P4" s="13">
        <f t="shared" ref="P4:P7" si="2">G4+H4+I4</f>
        <v>518</v>
      </c>
      <c r="Q4" s="13">
        <f t="shared" ref="Q4:Q7" si="3">K4+L4+M4</f>
        <v>439</v>
      </c>
      <c r="R4" s="45">
        <v>173</v>
      </c>
      <c r="S4" s="45">
        <v>154</v>
      </c>
      <c r="T4" s="45">
        <v>180</v>
      </c>
      <c r="U4" s="45">
        <f t="shared" ref="U4:U6" si="4">R4+S4+T4</f>
        <v>507</v>
      </c>
      <c r="V4" s="45">
        <v>171</v>
      </c>
    </row>
    <row r="5" spans="1:22" ht="24.9" customHeight="1" x14ac:dyDescent="0.3">
      <c r="A5" s="154" t="s">
        <v>45</v>
      </c>
      <c r="B5" s="154"/>
      <c r="C5" s="26"/>
      <c r="D5" s="1">
        <v>239</v>
      </c>
      <c r="E5" s="1">
        <v>159</v>
      </c>
      <c r="F5" s="1">
        <v>173</v>
      </c>
      <c r="G5" s="1">
        <v>150</v>
      </c>
      <c r="H5" s="1">
        <v>199</v>
      </c>
      <c r="I5" s="1">
        <v>200</v>
      </c>
      <c r="J5" s="5">
        <f t="shared" si="0"/>
        <v>1120</v>
      </c>
      <c r="K5" s="1">
        <v>221</v>
      </c>
      <c r="L5" s="45">
        <v>239</v>
      </c>
      <c r="M5" s="45">
        <v>187</v>
      </c>
      <c r="N5" s="1">
        <f>K5+L5+M5</f>
        <v>647</v>
      </c>
      <c r="O5" s="13">
        <f t="shared" si="1"/>
        <v>571</v>
      </c>
      <c r="P5" s="13">
        <f t="shared" si="2"/>
        <v>549</v>
      </c>
      <c r="Q5" s="13">
        <f t="shared" si="3"/>
        <v>647</v>
      </c>
      <c r="R5" s="45">
        <v>191</v>
      </c>
      <c r="S5" s="45">
        <v>235</v>
      </c>
      <c r="T5" s="45">
        <v>171</v>
      </c>
      <c r="U5" s="45">
        <f t="shared" si="4"/>
        <v>597</v>
      </c>
      <c r="V5" s="45">
        <v>124</v>
      </c>
    </row>
    <row r="6" spans="1:22" ht="24.9" customHeight="1" x14ac:dyDescent="0.3">
      <c r="A6" s="154" t="s">
        <v>46</v>
      </c>
      <c r="B6" s="154"/>
      <c r="C6" s="26"/>
      <c r="D6" s="1">
        <v>179</v>
      </c>
      <c r="E6" s="1">
        <v>203</v>
      </c>
      <c r="F6" s="1">
        <v>199</v>
      </c>
      <c r="G6" s="1">
        <v>227</v>
      </c>
      <c r="H6" s="1">
        <v>202</v>
      </c>
      <c r="I6" s="1">
        <v>197</v>
      </c>
      <c r="J6" s="5">
        <f t="shared" si="0"/>
        <v>1207</v>
      </c>
      <c r="K6" s="1">
        <v>223</v>
      </c>
      <c r="L6" s="45">
        <v>223</v>
      </c>
      <c r="M6" s="45">
        <v>199</v>
      </c>
      <c r="N6" s="1">
        <f>K6+L6+M6</f>
        <v>645</v>
      </c>
      <c r="O6" s="13">
        <f t="shared" si="1"/>
        <v>581</v>
      </c>
      <c r="P6" s="13">
        <f t="shared" si="2"/>
        <v>626</v>
      </c>
      <c r="Q6" s="13">
        <f t="shared" si="3"/>
        <v>645</v>
      </c>
      <c r="R6" s="45">
        <v>268</v>
      </c>
      <c r="S6" s="45">
        <v>190</v>
      </c>
      <c r="T6" s="45">
        <v>236</v>
      </c>
      <c r="U6" s="45">
        <f t="shared" si="4"/>
        <v>694</v>
      </c>
      <c r="V6" s="45">
        <v>206</v>
      </c>
    </row>
    <row r="7" spans="1:22" ht="24.9" customHeight="1" x14ac:dyDescent="0.3">
      <c r="A7" s="154" t="s">
        <v>47</v>
      </c>
      <c r="B7" s="154"/>
      <c r="C7" s="26">
        <v>10</v>
      </c>
      <c r="D7" s="1"/>
      <c r="E7" s="1"/>
      <c r="F7" s="1"/>
      <c r="G7" s="1"/>
      <c r="H7" s="1"/>
      <c r="I7" s="1"/>
      <c r="J7" s="5">
        <f t="shared" si="0"/>
        <v>0</v>
      </c>
      <c r="K7" s="1"/>
      <c r="N7" s="1">
        <f>K7+L7+M7</f>
        <v>0</v>
      </c>
      <c r="O7" s="13">
        <f t="shared" si="1"/>
        <v>0</v>
      </c>
      <c r="P7" s="13">
        <f t="shared" si="2"/>
        <v>0</v>
      </c>
      <c r="Q7" s="13">
        <f t="shared" si="3"/>
        <v>0</v>
      </c>
    </row>
    <row r="8" spans="1:22" s="43" customFormat="1" ht="24.9" customHeight="1" x14ac:dyDescent="0.3">
      <c r="A8" s="26"/>
      <c r="B8" s="26"/>
      <c r="C8" s="26"/>
      <c r="D8" s="26">
        <f>D3+D4+D5+D6+D7</f>
        <v>747</v>
      </c>
      <c r="E8" s="26">
        <f t="shared" ref="E8:M8" si="5">E3+E4+E5+E6+E7</f>
        <v>715</v>
      </c>
      <c r="F8" s="26">
        <f t="shared" si="5"/>
        <v>732</v>
      </c>
      <c r="G8" s="26">
        <f t="shared" si="5"/>
        <v>726</v>
      </c>
      <c r="H8" s="26">
        <f t="shared" si="5"/>
        <v>752</v>
      </c>
      <c r="I8" s="26">
        <f t="shared" si="5"/>
        <v>799</v>
      </c>
      <c r="J8" s="26">
        <f>J3+J4+J5+J6+J7</f>
        <v>4471</v>
      </c>
      <c r="K8" s="26">
        <f t="shared" si="5"/>
        <v>782</v>
      </c>
      <c r="L8" s="26">
        <f t="shared" si="5"/>
        <v>833</v>
      </c>
      <c r="M8" s="26">
        <f t="shared" si="5"/>
        <v>744</v>
      </c>
      <c r="N8" s="26">
        <f>N3+N4+N5+N6+N7</f>
        <v>2359</v>
      </c>
      <c r="O8" s="45">
        <f>O3+O4+O5+O6</f>
        <v>2194</v>
      </c>
      <c r="P8" s="45">
        <f>P3+P4+P5+P6</f>
        <v>2277</v>
      </c>
      <c r="Q8" s="45">
        <f>Q3+Q4+Q5+Q6</f>
        <v>2359</v>
      </c>
      <c r="V8" s="45">
        <f>V3+V4+V5+V6</f>
        <v>706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6">
    <mergeCell ref="O1:O2"/>
    <mergeCell ref="P1:P2"/>
    <mergeCell ref="Q1:Q2"/>
    <mergeCell ref="A4:B4"/>
    <mergeCell ref="A5:B5"/>
    <mergeCell ref="C1:C2"/>
    <mergeCell ref="A6:B6"/>
    <mergeCell ref="A7:B7"/>
    <mergeCell ref="N1:N2"/>
    <mergeCell ref="A3:B3"/>
    <mergeCell ref="A1:B2"/>
    <mergeCell ref="D1:D2"/>
    <mergeCell ref="E1:E2"/>
    <mergeCell ref="F1:F2"/>
    <mergeCell ref="G1:G2"/>
    <mergeCell ref="H1:H2"/>
    <mergeCell ref="J1:J2"/>
    <mergeCell ref="I1:I2"/>
    <mergeCell ref="K1:K2"/>
    <mergeCell ref="L1:L2"/>
    <mergeCell ref="M1:M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V9"/>
  <sheetViews>
    <sheetView workbookViewId="0">
      <selection activeCell="V8" sqref="V8"/>
    </sheetView>
  </sheetViews>
  <sheetFormatPr defaultColWidth="11.5546875" defaultRowHeight="14.4" x14ac:dyDescent="0.3"/>
  <cols>
    <col min="3" max="9" width="8.6640625" customWidth="1"/>
    <col min="10" max="10" width="10.6640625" customWidth="1"/>
    <col min="11" max="13" width="8.6640625" customWidth="1"/>
    <col min="15" max="17" width="8.6640625" customWidth="1"/>
  </cols>
  <sheetData>
    <row r="1" spans="1:22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  <c r="V1" s="154" t="s">
        <v>166</v>
      </c>
    </row>
    <row r="2" spans="1:22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24.9" customHeight="1" x14ac:dyDescent="0.3">
      <c r="A3" s="154" t="s">
        <v>48</v>
      </c>
      <c r="B3" s="154"/>
      <c r="C3" s="26">
        <v>10</v>
      </c>
      <c r="D3" s="1">
        <v>223</v>
      </c>
      <c r="E3" s="1">
        <v>213</v>
      </c>
      <c r="F3" s="1">
        <v>225</v>
      </c>
      <c r="G3" s="1"/>
      <c r="H3" s="1"/>
      <c r="I3" s="1"/>
      <c r="J3" s="5">
        <f>D3+E3+F3+G3+H3+I3</f>
        <v>661</v>
      </c>
      <c r="K3" s="1">
        <v>237</v>
      </c>
      <c r="L3" s="1">
        <v>171</v>
      </c>
      <c r="M3" s="1">
        <v>215</v>
      </c>
      <c r="N3" s="1">
        <f>K3+L3+M3</f>
        <v>623</v>
      </c>
      <c r="O3" s="14">
        <f>D3+E3+F3+(3*C3)</f>
        <v>691</v>
      </c>
      <c r="P3" s="14">
        <f>G3+H3+I3</f>
        <v>0</v>
      </c>
      <c r="Q3" s="14">
        <f>K3+L3+M3+(3*C3)</f>
        <v>653</v>
      </c>
      <c r="R3" s="45">
        <v>258</v>
      </c>
      <c r="S3" s="45">
        <v>203</v>
      </c>
      <c r="T3" s="45">
        <v>213</v>
      </c>
      <c r="U3" s="45">
        <f>R3+S3+T3+(3*C3)</f>
        <v>704</v>
      </c>
      <c r="V3" s="45">
        <v>225</v>
      </c>
    </row>
    <row r="4" spans="1:22" ht="24.9" customHeight="1" x14ac:dyDescent="0.3">
      <c r="A4" s="154" t="s">
        <v>49</v>
      </c>
      <c r="B4" s="154"/>
      <c r="C4" s="26"/>
      <c r="D4" s="1">
        <v>210</v>
      </c>
      <c r="E4" s="1">
        <v>204</v>
      </c>
      <c r="F4" s="1">
        <v>227</v>
      </c>
      <c r="G4" s="1">
        <v>258</v>
      </c>
      <c r="H4" s="1">
        <v>224</v>
      </c>
      <c r="I4" s="1">
        <v>213</v>
      </c>
      <c r="J4" s="5">
        <f t="shared" ref="J4:J7" si="0">D4+E4+F4+G4+H4+I4</f>
        <v>1336</v>
      </c>
      <c r="K4" s="1">
        <v>195</v>
      </c>
      <c r="L4" s="45">
        <v>209</v>
      </c>
      <c r="M4" s="45">
        <v>194</v>
      </c>
      <c r="N4" s="1">
        <f>K4+L4+M4</f>
        <v>598</v>
      </c>
      <c r="O4" s="14">
        <f t="shared" ref="O4:O6" si="1">D4+E4+F4</f>
        <v>641</v>
      </c>
      <c r="P4" s="14">
        <f t="shared" ref="P4:P6" si="2">G4+H4+I4</f>
        <v>695</v>
      </c>
      <c r="Q4" s="14">
        <f t="shared" ref="Q4:Q6" si="3">K4+L4+M4</f>
        <v>598</v>
      </c>
      <c r="R4" s="45">
        <v>279</v>
      </c>
      <c r="S4" s="45">
        <v>153</v>
      </c>
      <c r="T4" s="45">
        <v>267</v>
      </c>
      <c r="U4" s="45">
        <f t="shared" ref="U4:U6" si="4">R4+S4+T4+(3*C4)</f>
        <v>699</v>
      </c>
      <c r="V4" s="45">
        <v>226</v>
      </c>
    </row>
    <row r="5" spans="1:22" ht="24.9" customHeight="1" x14ac:dyDescent="0.3">
      <c r="A5" s="154" t="s">
        <v>50</v>
      </c>
      <c r="B5" s="154"/>
      <c r="C5" s="26"/>
      <c r="D5" s="1">
        <v>205</v>
      </c>
      <c r="E5" s="1">
        <v>245</v>
      </c>
      <c r="F5" s="1">
        <v>200</v>
      </c>
      <c r="G5" s="1">
        <v>164</v>
      </c>
      <c r="H5" s="1">
        <v>225</v>
      </c>
      <c r="I5" s="1">
        <v>210</v>
      </c>
      <c r="J5" s="5">
        <f t="shared" si="0"/>
        <v>1249</v>
      </c>
      <c r="K5" s="1">
        <v>190</v>
      </c>
      <c r="L5" s="45">
        <v>194</v>
      </c>
      <c r="M5" s="45">
        <v>233</v>
      </c>
      <c r="N5" s="1">
        <f>K5+L5+M5</f>
        <v>617</v>
      </c>
      <c r="O5" s="14">
        <f t="shared" si="1"/>
        <v>650</v>
      </c>
      <c r="P5" s="14">
        <f t="shared" si="2"/>
        <v>599</v>
      </c>
      <c r="Q5" s="14">
        <f t="shared" si="3"/>
        <v>617</v>
      </c>
      <c r="R5" s="45">
        <v>206</v>
      </c>
      <c r="S5" s="45">
        <v>203</v>
      </c>
      <c r="T5" s="45">
        <v>221</v>
      </c>
      <c r="U5" s="45">
        <f t="shared" si="4"/>
        <v>630</v>
      </c>
      <c r="V5" s="45">
        <v>206</v>
      </c>
    </row>
    <row r="6" spans="1:22" ht="24.9" customHeight="1" x14ac:dyDescent="0.3">
      <c r="A6" s="154" t="s">
        <v>51</v>
      </c>
      <c r="B6" s="154"/>
      <c r="C6" s="26"/>
      <c r="D6" s="1">
        <v>237</v>
      </c>
      <c r="E6" s="1">
        <v>226</v>
      </c>
      <c r="F6" s="1">
        <v>269</v>
      </c>
      <c r="G6" s="1">
        <v>247</v>
      </c>
      <c r="H6" s="1">
        <v>195</v>
      </c>
      <c r="I6" s="1">
        <v>223</v>
      </c>
      <c r="J6" s="5">
        <f t="shared" si="0"/>
        <v>1397</v>
      </c>
      <c r="K6" s="1">
        <v>248</v>
      </c>
      <c r="L6" s="45">
        <v>246</v>
      </c>
      <c r="M6" s="45">
        <v>248</v>
      </c>
      <c r="N6" s="1">
        <f>K6+L6+M6</f>
        <v>742</v>
      </c>
      <c r="O6" s="14">
        <f t="shared" si="1"/>
        <v>732</v>
      </c>
      <c r="P6" s="14">
        <f t="shared" si="2"/>
        <v>665</v>
      </c>
      <c r="Q6" s="14">
        <f t="shared" si="3"/>
        <v>742</v>
      </c>
      <c r="R6" s="45">
        <v>207</v>
      </c>
      <c r="S6" s="45">
        <v>227</v>
      </c>
      <c r="T6" s="45">
        <v>235</v>
      </c>
      <c r="U6" s="45">
        <f t="shared" si="4"/>
        <v>669</v>
      </c>
      <c r="V6" s="45">
        <v>258</v>
      </c>
    </row>
    <row r="7" spans="1:22" ht="24.9" customHeight="1" x14ac:dyDescent="0.3">
      <c r="A7" s="154" t="s">
        <v>52</v>
      </c>
      <c r="B7" s="154"/>
      <c r="C7" s="26"/>
      <c r="D7" s="1"/>
      <c r="E7" s="1"/>
      <c r="F7" s="1"/>
      <c r="G7" s="1">
        <v>190</v>
      </c>
      <c r="H7" s="1">
        <v>210</v>
      </c>
      <c r="I7" s="1">
        <v>150</v>
      </c>
      <c r="J7" s="5">
        <f t="shared" si="0"/>
        <v>550</v>
      </c>
      <c r="K7" s="1"/>
      <c r="N7" s="1">
        <f>K7+L7+M7</f>
        <v>0</v>
      </c>
      <c r="O7" s="14">
        <f>D7+E7+F7</f>
        <v>0</v>
      </c>
      <c r="P7" s="14">
        <f>G7+H7+I7</f>
        <v>550</v>
      </c>
      <c r="Q7" s="14">
        <f>K7+L7+M7</f>
        <v>0</v>
      </c>
      <c r="V7" s="45"/>
    </row>
    <row r="8" spans="1:22" s="43" customFormat="1" ht="24.9" customHeight="1" x14ac:dyDescent="0.3">
      <c r="A8" s="26"/>
      <c r="B8" s="26"/>
      <c r="C8" s="26"/>
      <c r="D8" s="26">
        <f>D3+D4+D5+D6+D7+C3</f>
        <v>885</v>
      </c>
      <c r="E8" s="26">
        <f>E3+E4+E5+E6+E7+C3</f>
        <v>898</v>
      </c>
      <c r="F8" s="26">
        <f>F3+F4+F5+F6+F7+C3</f>
        <v>931</v>
      </c>
      <c r="G8" s="26">
        <f t="shared" ref="G8:I8" si="5">G3+G4+G5+G6+G7</f>
        <v>859</v>
      </c>
      <c r="H8" s="26">
        <f t="shared" si="5"/>
        <v>854</v>
      </c>
      <c r="I8" s="26">
        <f t="shared" si="5"/>
        <v>796</v>
      </c>
      <c r="J8" s="26">
        <f>J3+J4+J5+J6+J7</f>
        <v>5193</v>
      </c>
      <c r="K8" s="26">
        <f>K3+K4+K5+K6+K7+C3</f>
        <v>880</v>
      </c>
      <c r="L8" s="26">
        <f>L3+L4+L5+L6+L7+C3</f>
        <v>830</v>
      </c>
      <c r="M8" s="26">
        <f>M3+M4+M5+M6+M7+C3</f>
        <v>900</v>
      </c>
      <c r="N8" s="26">
        <f>N3+N4+N5+N6+N7</f>
        <v>2580</v>
      </c>
      <c r="O8" s="45">
        <f>O3+O4+O5+O6+O7</f>
        <v>2714</v>
      </c>
      <c r="P8" s="45">
        <f>P3+P4+P5+P6+P7</f>
        <v>2509</v>
      </c>
      <c r="Q8" s="45">
        <f>Q3+Q4+Q6+Q5+Q7</f>
        <v>2610</v>
      </c>
      <c r="V8" s="45">
        <f>V3+V4+V5+V6+C3</f>
        <v>925</v>
      </c>
    </row>
    <row r="9" spans="1:22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6">
    <mergeCell ref="A5:B5"/>
    <mergeCell ref="A6:B6"/>
    <mergeCell ref="A7:B7"/>
    <mergeCell ref="K1:K2"/>
    <mergeCell ref="A3:B3"/>
    <mergeCell ref="A1:B2"/>
    <mergeCell ref="D1:D2"/>
    <mergeCell ref="E1:E2"/>
    <mergeCell ref="F1:F2"/>
    <mergeCell ref="C1:C2"/>
    <mergeCell ref="G1:G2"/>
    <mergeCell ref="H1:H2"/>
    <mergeCell ref="J1:J2"/>
    <mergeCell ref="I1:I2"/>
    <mergeCell ref="A4:B4"/>
    <mergeCell ref="O1:O2"/>
    <mergeCell ref="P1:P2"/>
    <mergeCell ref="Q1:Q2"/>
    <mergeCell ref="N1:N2"/>
    <mergeCell ref="L1:L2"/>
    <mergeCell ref="M1:M2"/>
    <mergeCell ref="R1:R2"/>
    <mergeCell ref="S1:S2"/>
    <mergeCell ref="T1:T2"/>
    <mergeCell ref="U1:U2"/>
    <mergeCell ref="V1:V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T9"/>
  <sheetViews>
    <sheetView workbookViewId="0">
      <selection activeCell="S6" sqref="S6"/>
    </sheetView>
  </sheetViews>
  <sheetFormatPr defaultColWidth="11.5546875" defaultRowHeight="14.4" x14ac:dyDescent="0.3"/>
  <cols>
    <col min="3" max="12" width="10.6640625" customWidth="1"/>
  </cols>
  <sheetData>
    <row r="1" spans="1:20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</row>
    <row r="2" spans="1:20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24.9" customHeight="1" x14ac:dyDescent="0.3">
      <c r="A3" s="154" t="s">
        <v>53</v>
      </c>
      <c r="B3" s="154"/>
      <c r="C3" s="1"/>
      <c r="D3" s="1"/>
      <c r="E3" s="1"/>
      <c r="F3" s="1"/>
      <c r="G3" s="1"/>
      <c r="H3" s="1"/>
      <c r="I3" s="5">
        <f>C3+D3+E3+F3+G3+H3</f>
        <v>0</v>
      </c>
      <c r="J3" s="1"/>
      <c r="K3" s="1"/>
      <c r="L3" s="1"/>
      <c r="M3" s="1">
        <f>J3+K3+L3</f>
        <v>0</v>
      </c>
      <c r="N3" s="14">
        <f>C3+D3+E3</f>
        <v>0</v>
      </c>
      <c r="O3" s="14">
        <f>F3+G3+H3</f>
        <v>0</v>
      </c>
      <c r="P3" s="14">
        <f>J3+K3+L3</f>
        <v>0</v>
      </c>
      <c r="Q3" s="45"/>
      <c r="R3" s="45"/>
      <c r="S3" s="45"/>
    </row>
    <row r="4" spans="1:20" ht="24.9" customHeight="1" x14ac:dyDescent="0.3">
      <c r="A4" s="154" t="s">
        <v>54</v>
      </c>
      <c r="B4" s="154"/>
      <c r="C4" s="1">
        <v>189</v>
      </c>
      <c r="D4" s="1">
        <v>178</v>
      </c>
      <c r="E4" s="1">
        <v>180</v>
      </c>
      <c r="F4" s="1">
        <v>235</v>
      </c>
      <c r="G4" s="1">
        <v>223</v>
      </c>
      <c r="H4" s="1">
        <v>228</v>
      </c>
      <c r="I4" s="5">
        <f t="shared" ref="I4:I7" si="0">C4+D4+E4+F4+G4+H4</f>
        <v>1233</v>
      </c>
      <c r="J4" s="1">
        <v>224</v>
      </c>
      <c r="K4" s="45">
        <v>179</v>
      </c>
      <c r="L4" s="45">
        <v>258</v>
      </c>
      <c r="M4" s="5">
        <f t="shared" ref="M4:M7" si="1">J4+K4+L4</f>
        <v>661</v>
      </c>
      <c r="N4" s="14">
        <f t="shared" ref="N4:N7" si="2">C4+D4+E4</f>
        <v>547</v>
      </c>
      <c r="O4" s="14">
        <f t="shared" ref="O4:O7" si="3">F4+G4+H4</f>
        <v>686</v>
      </c>
      <c r="P4" s="14">
        <f t="shared" ref="P4:P7" si="4">J4+K4+L4</f>
        <v>661</v>
      </c>
      <c r="Q4" s="45">
        <v>214</v>
      </c>
      <c r="R4" s="45">
        <v>218</v>
      </c>
      <c r="S4" s="45">
        <v>194</v>
      </c>
      <c r="T4" s="45">
        <f>Q4+R4+S4</f>
        <v>626</v>
      </c>
    </row>
    <row r="5" spans="1:20" ht="24.9" customHeight="1" x14ac:dyDescent="0.3">
      <c r="A5" s="154" t="s">
        <v>55</v>
      </c>
      <c r="B5" s="154"/>
      <c r="C5" s="1">
        <v>176</v>
      </c>
      <c r="D5" s="1">
        <v>209</v>
      </c>
      <c r="E5" s="1">
        <v>166</v>
      </c>
      <c r="F5" s="1">
        <v>131</v>
      </c>
      <c r="G5" s="1">
        <v>146</v>
      </c>
      <c r="H5" s="1">
        <v>194</v>
      </c>
      <c r="I5" s="5">
        <f t="shared" si="0"/>
        <v>1022</v>
      </c>
      <c r="J5" s="1">
        <v>189</v>
      </c>
      <c r="K5" s="45">
        <v>216</v>
      </c>
      <c r="L5" s="45">
        <v>186</v>
      </c>
      <c r="M5" s="5">
        <f t="shared" si="1"/>
        <v>591</v>
      </c>
      <c r="N5" s="14">
        <f t="shared" si="2"/>
        <v>551</v>
      </c>
      <c r="O5" s="14">
        <f t="shared" si="3"/>
        <v>471</v>
      </c>
      <c r="P5" s="14">
        <f t="shared" si="4"/>
        <v>591</v>
      </c>
      <c r="Q5" s="45">
        <v>156</v>
      </c>
      <c r="R5" s="45">
        <v>158</v>
      </c>
      <c r="S5" s="45">
        <v>149</v>
      </c>
      <c r="T5" s="45">
        <f t="shared" ref="T5:T7" si="5">Q5+R5+S5</f>
        <v>463</v>
      </c>
    </row>
    <row r="6" spans="1:20" ht="24.9" customHeight="1" x14ac:dyDescent="0.3">
      <c r="A6" s="154" t="s">
        <v>56</v>
      </c>
      <c r="B6" s="154"/>
      <c r="C6" s="1">
        <v>206</v>
      </c>
      <c r="D6" s="1">
        <v>207</v>
      </c>
      <c r="E6" s="1">
        <v>185</v>
      </c>
      <c r="F6" s="1">
        <v>155</v>
      </c>
      <c r="G6" s="1">
        <v>175</v>
      </c>
      <c r="H6" s="1">
        <v>217</v>
      </c>
      <c r="I6" s="5">
        <f t="shared" si="0"/>
        <v>1145</v>
      </c>
      <c r="J6" s="1">
        <v>179</v>
      </c>
      <c r="K6" s="45">
        <v>222</v>
      </c>
      <c r="L6" s="45">
        <v>174</v>
      </c>
      <c r="M6" s="5">
        <f t="shared" si="1"/>
        <v>575</v>
      </c>
      <c r="N6" s="14">
        <f t="shared" si="2"/>
        <v>598</v>
      </c>
      <c r="O6" s="14">
        <f t="shared" si="3"/>
        <v>547</v>
      </c>
      <c r="P6" s="14">
        <f t="shared" si="4"/>
        <v>575</v>
      </c>
      <c r="Q6" s="45">
        <v>147</v>
      </c>
      <c r="R6" s="45">
        <v>180</v>
      </c>
      <c r="S6" s="45">
        <v>187</v>
      </c>
      <c r="T6" s="45">
        <f t="shared" si="5"/>
        <v>514</v>
      </c>
    </row>
    <row r="7" spans="1:20" ht="24.9" customHeight="1" x14ac:dyDescent="0.3">
      <c r="A7" s="154" t="s">
        <v>57</v>
      </c>
      <c r="B7" s="154"/>
      <c r="C7" s="1">
        <v>160</v>
      </c>
      <c r="D7" s="1">
        <v>140</v>
      </c>
      <c r="E7" s="1">
        <v>181</v>
      </c>
      <c r="F7" s="1">
        <v>176</v>
      </c>
      <c r="G7" s="1">
        <v>196</v>
      </c>
      <c r="H7" s="1">
        <v>137</v>
      </c>
      <c r="I7" s="5">
        <f t="shared" si="0"/>
        <v>990</v>
      </c>
      <c r="J7" s="1">
        <v>151</v>
      </c>
      <c r="K7" s="45">
        <v>207</v>
      </c>
      <c r="L7" s="45">
        <v>147</v>
      </c>
      <c r="M7" s="5">
        <f t="shared" si="1"/>
        <v>505</v>
      </c>
      <c r="N7" s="14">
        <f t="shared" si="2"/>
        <v>481</v>
      </c>
      <c r="O7" s="14">
        <f t="shared" si="3"/>
        <v>509</v>
      </c>
      <c r="P7" s="14">
        <f t="shared" si="4"/>
        <v>505</v>
      </c>
      <c r="Q7" s="45">
        <v>165</v>
      </c>
      <c r="R7" s="45">
        <v>181</v>
      </c>
      <c r="S7" s="45">
        <v>175</v>
      </c>
      <c r="T7" s="45">
        <f t="shared" si="5"/>
        <v>521</v>
      </c>
    </row>
    <row r="8" spans="1:20" s="43" customFormat="1" ht="24.9" customHeight="1" x14ac:dyDescent="0.3">
      <c r="A8" s="26"/>
      <c r="B8" s="26"/>
      <c r="C8" s="26">
        <f>C3+C4+C5+C6+C7</f>
        <v>731</v>
      </c>
      <c r="D8" s="26">
        <f t="shared" ref="D8:L8" si="6">D3+D4+D5+D6+D7</f>
        <v>734</v>
      </c>
      <c r="E8" s="26">
        <f t="shared" si="6"/>
        <v>712</v>
      </c>
      <c r="F8" s="26">
        <f t="shared" si="6"/>
        <v>697</v>
      </c>
      <c r="G8" s="26">
        <f t="shared" si="6"/>
        <v>740</v>
      </c>
      <c r="H8" s="26">
        <f t="shared" si="6"/>
        <v>776</v>
      </c>
      <c r="I8" s="26">
        <f>I3+I4+I5+I6+I7</f>
        <v>4390</v>
      </c>
      <c r="J8" s="26">
        <f t="shared" si="6"/>
        <v>743</v>
      </c>
      <c r="K8" s="26">
        <f t="shared" si="6"/>
        <v>824</v>
      </c>
      <c r="L8" s="26">
        <f t="shared" si="6"/>
        <v>765</v>
      </c>
      <c r="M8" s="26">
        <f>M3+M4+M5+M6+M7</f>
        <v>2332</v>
      </c>
      <c r="N8" s="45">
        <f>N4+N5+N6+N7</f>
        <v>2177</v>
      </c>
      <c r="O8" s="45">
        <f>O4+O5+O6+O7</f>
        <v>2213</v>
      </c>
      <c r="P8" s="45">
        <f>P4+P5+P6+P7</f>
        <v>2332</v>
      </c>
    </row>
    <row r="9" spans="1:20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4"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M1:M2"/>
    <mergeCell ref="K1:K2"/>
    <mergeCell ref="L1:L2"/>
    <mergeCell ref="A5:B5"/>
    <mergeCell ref="A6:B6"/>
    <mergeCell ref="Q1:Q2"/>
    <mergeCell ref="R1:R2"/>
    <mergeCell ref="S1:S2"/>
    <mergeCell ref="T1:T2"/>
    <mergeCell ref="N1:N2"/>
    <mergeCell ref="O1:O2"/>
    <mergeCell ref="P1:P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9"/>
  <sheetViews>
    <sheetView workbookViewId="0">
      <selection activeCell="P9" sqref="P9"/>
    </sheetView>
  </sheetViews>
  <sheetFormatPr defaultColWidth="11.5546875" defaultRowHeight="14.4" x14ac:dyDescent="0.3"/>
  <cols>
    <col min="3" max="12" width="10.6640625" customWidth="1"/>
  </cols>
  <sheetData>
    <row r="1" spans="1:16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</row>
    <row r="2" spans="1:16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24.9" customHeight="1" x14ac:dyDescent="0.3">
      <c r="A3" s="154" t="s">
        <v>132</v>
      </c>
      <c r="B3" s="154"/>
      <c r="C3" s="1">
        <v>179</v>
      </c>
      <c r="D3" s="1">
        <v>140</v>
      </c>
      <c r="E3" s="1">
        <v>141</v>
      </c>
      <c r="F3" s="1">
        <v>169</v>
      </c>
      <c r="G3" s="1">
        <v>151</v>
      </c>
      <c r="H3" s="1">
        <v>176</v>
      </c>
      <c r="I3" s="5">
        <f>C3+D3+E3+F3+G3+H3</f>
        <v>956</v>
      </c>
      <c r="J3" s="45"/>
      <c r="K3" s="45"/>
      <c r="L3" s="45"/>
      <c r="M3" s="1">
        <f>J3+K3+L3</f>
        <v>0</v>
      </c>
      <c r="N3" s="14">
        <f>C3+D3+E3</f>
        <v>460</v>
      </c>
      <c r="O3" s="14">
        <f>F3+G3+H3</f>
        <v>496</v>
      </c>
      <c r="P3" s="14">
        <f>J3+K3+L3</f>
        <v>0</v>
      </c>
    </row>
    <row r="4" spans="1:16" ht="24.9" customHeight="1" x14ac:dyDescent="0.3">
      <c r="A4" s="154" t="s">
        <v>58</v>
      </c>
      <c r="B4" s="154"/>
      <c r="C4" s="1">
        <v>126</v>
      </c>
      <c r="D4" s="1">
        <v>146</v>
      </c>
      <c r="E4" s="1">
        <v>140</v>
      </c>
      <c r="F4" s="1">
        <v>141</v>
      </c>
      <c r="G4" s="1">
        <v>136</v>
      </c>
      <c r="H4" s="1">
        <v>151</v>
      </c>
      <c r="I4" s="5">
        <f t="shared" ref="I4:I7" si="0">C4+D4+E4+F4+G4+H4</f>
        <v>840</v>
      </c>
      <c r="J4" s="45">
        <v>149</v>
      </c>
      <c r="K4" s="45">
        <v>108</v>
      </c>
      <c r="L4" s="45">
        <v>162</v>
      </c>
      <c r="M4" s="5">
        <f t="shared" ref="M4:M7" si="1">J4+K4+L4</f>
        <v>419</v>
      </c>
      <c r="N4" s="14">
        <f t="shared" ref="N4:N7" si="2">C4+D4+E4</f>
        <v>412</v>
      </c>
      <c r="O4" s="14">
        <f t="shared" ref="O4:O7" si="3">F4+G4+H4</f>
        <v>428</v>
      </c>
      <c r="P4" s="14">
        <f t="shared" ref="P4:P7" si="4">J4+K4+L4</f>
        <v>419</v>
      </c>
    </row>
    <row r="5" spans="1:16" ht="24.9" customHeight="1" x14ac:dyDescent="0.3">
      <c r="A5" s="154" t="s">
        <v>59</v>
      </c>
      <c r="B5" s="154"/>
      <c r="C5" s="1">
        <v>120</v>
      </c>
      <c r="D5" s="1">
        <v>123</v>
      </c>
      <c r="E5" s="1">
        <v>155</v>
      </c>
      <c r="F5" s="1">
        <v>144</v>
      </c>
      <c r="G5" s="1">
        <v>117</v>
      </c>
      <c r="H5" s="1">
        <v>94</v>
      </c>
      <c r="I5" s="5">
        <f t="shared" si="0"/>
        <v>753</v>
      </c>
      <c r="J5" s="45">
        <v>95</v>
      </c>
      <c r="K5" s="45">
        <v>101</v>
      </c>
      <c r="L5" s="45">
        <v>148</v>
      </c>
      <c r="M5" s="5">
        <f t="shared" si="1"/>
        <v>344</v>
      </c>
      <c r="N5" s="14">
        <f t="shared" si="2"/>
        <v>398</v>
      </c>
      <c r="O5" s="14">
        <f t="shared" si="3"/>
        <v>355</v>
      </c>
      <c r="P5" s="14">
        <f t="shared" si="4"/>
        <v>344</v>
      </c>
    </row>
    <row r="6" spans="1:16" ht="24.9" customHeight="1" x14ac:dyDescent="0.3">
      <c r="A6" s="154" t="s">
        <v>133</v>
      </c>
      <c r="B6" s="154"/>
      <c r="C6" s="1"/>
      <c r="D6" s="1"/>
      <c r="E6" s="1"/>
      <c r="F6" s="1"/>
      <c r="G6" s="1"/>
      <c r="H6" s="1"/>
      <c r="I6" s="5">
        <f t="shared" si="0"/>
        <v>0</v>
      </c>
      <c r="J6" s="45">
        <v>118</v>
      </c>
      <c r="K6" s="45">
        <v>122</v>
      </c>
      <c r="L6" s="45">
        <v>104</v>
      </c>
      <c r="M6" s="5">
        <f t="shared" si="1"/>
        <v>344</v>
      </c>
      <c r="N6" s="14">
        <f t="shared" si="2"/>
        <v>0</v>
      </c>
      <c r="O6" s="14">
        <f t="shared" si="3"/>
        <v>0</v>
      </c>
      <c r="P6" s="14">
        <f t="shared" si="4"/>
        <v>344</v>
      </c>
    </row>
    <row r="7" spans="1:16" ht="24.9" customHeight="1" x14ac:dyDescent="0.3">
      <c r="A7" s="154" t="s">
        <v>60</v>
      </c>
      <c r="B7" s="154"/>
      <c r="C7" s="1">
        <v>60</v>
      </c>
      <c r="D7" s="1">
        <v>64</v>
      </c>
      <c r="E7" s="1">
        <v>68</v>
      </c>
      <c r="F7" s="1">
        <v>92</v>
      </c>
      <c r="G7" s="1">
        <v>63</v>
      </c>
      <c r="H7" s="1">
        <v>74</v>
      </c>
      <c r="I7" s="5">
        <f t="shared" si="0"/>
        <v>421</v>
      </c>
      <c r="J7" s="45">
        <v>85</v>
      </c>
      <c r="K7" s="45">
        <v>57</v>
      </c>
      <c r="L7" s="45">
        <v>96</v>
      </c>
      <c r="M7" s="5">
        <f t="shared" si="1"/>
        <v>238</v>
      </c>
      <c r="N7" s="14">
        <f t="shared" si="2"/>
        <v>192</v>
      </c>
      <c r="O7" s="14">
        <f t="shared" si="3"/>
        <v>229</v>
      </c>
      <c r="P7" s="14">
        <f t="shared" si="4"/>
        <v>238</v>
      </c>
    </row>
    <row r="8" spans="1:16" s="43" customFormat="1" ht="24.9" customHeight="1" x14ac:dyDescent="0.3">
      <c r="A8" s="26"/>
      <c r="B8" s="26"/>
      <c r="C8" s="26">
        <f>C3+C4+C5+C6+C7</f>
        <v>485</v>
      </c>
      <c r="D8" s="26">
        <f t="shared" ref="D8:L8" si="5">D3+D4+D5+D6+D7</f>
        <v>473</v>
      </c>
      <c r="E8" s="26">
        <f t="shared" si="5"/>
        <v>504</v>
      </c>
      <c r="F8" s="26">
        <f t="shared" si="5"/>
        <v>546</v>
      </c>
      <c r="G8" s="26">
        <f t="shared" si="5"/>
        <v>467</v>
      </c>
      <c r="H8" s="26">
        <f t="shared" si="5"/>
        <v>495</v>
      </c>
      <c r="I8" s="26">
        <f>I3+I4+I5+I6+I7</f>
        <v>2970</v>
      </c>
      <c r="J8" s="26">
        <f t="shared" si="5"/>
        <v>447</v>
      </c>
      <c r="K8" s="26">
        <f t="shared" si="5"/>
        <v>388</v>
      </c>
      <c r="L8" s="26">
        <f t="shared" si="5"/>
        <v>510</v>
      </c>
      <c r="M8" s="26">
        <f>M3+M4+M5+M6+M7</f>
        <v>1345</v>
      </c>
      <c r="N8" s="45">
        <f>N3+N4+N5+N7</f>
        <v>1462</v>
      </c>
      <c r="O8" s="45">
        <f>O3+O4+O5+O7</f>
        <v>1508</v>
      </c>
      <c r="P8" s="45">
        <f>P4+P5+P6+P7</f>
        <v>1345</v>
      </c>
    </row>
    <row r="9" spans="1:16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0">
    <mergeCell ref="A5:B5"/>
    <mergeCell ref="A6:B6"/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N1:N2"/>
    <mergeCell ref="O1:O2"/>
    <mergeCell ref="P1:P2"/>
    <mergeCell ref="M1:M2"/>
    <mergeCell ref="K1:K2"/>
    <mergeCell ref="L1:L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U9"/>
  <sheetViews>
    <sheetView workbookViewId="0">
      <selection activeCell="T6" sqref="T6"/>
    </sheetView>
  </sheetViews>
  <sheetFormatPr defaultColWidth="11.5546875" defaultRowHeight="14.4" x14ac:dyDescent="0.3"/>
  <cols>
    <col min="3" max="9" width="8.6640625" customWidth="1"/>
    <col min="10" max="13" width="10.6640625" customWidth="1"/>
  </cols>
  <sheetData>
    <row r="1" spans="1:21" x14ac:dyDescent="0.3">
      <c r="A1" s="154" t="s">
        <v>20</v>
      </c>
      <c r="B1" s="154"/>
      <c r="C1" s="154" t="s">
        <v>140</v>
      </c>
      <c r="D1" s="154" t="s">
        <v>21</v>
      </c>
      <c r="E1" s="154" t="s">
        <v>22</v>
      </c>
      <c r="F1" s="154" t="s">
        <v>23</v>
      </c>
      <c r="G1" s="154" t="s">
        <v>24</v>
      </c>
      <c r="H1" s="154" t="s">
        <v>25</v>
      </c>
      <c r="I1" s="154" t="s">
        <v>26</v>
      </c>
      <c r="J1" s="154" t="s">
        <v>2</v>
      </c>
      <c r="K1" s="154" t="s">
        <v>31</v>
      </c>
      <c r="L1" s="154" t="s">
        <v>32</v>
      </c>
      <c r="M1" s="154" t="s">
        <v>33</v>
      </c>
      <c r="N1" s="154" t="s">
        <v>2</v>
      </c>
      <c r="O1" s="154" t="s">
        <v>137</v>
      </c>
      <c r="P1" s="154" t="s">
        <v>138</v>
      </c>
      <c r="Q1" s="154" t="s">
        <v>139</v>
      </c>
      <c r="R1" s="154" t="s">
        <v>162</v>
      </c>
      <c r="S1" s="154" t="s">
        <v>163</v>
      </c>
      <c r="T1" s="154" t="s">
        <v>164</v>
      </c>
      <c r="U1" s="154" t="s">
        <v>2</v>
      </c>
    </row>
    <row r="2" spans="1:2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24.9" customHeight="1" x14ac:dyDescent="0.3">
      <c r="A3" s="154" t="s">
        <v>61</v>
      </c>
      <c r="B3" s="154"/>
      <c r="C3" s="26"/>
      <c r="D3" s="1">
        <v>156</v>
      </c>
      <c r="E3" s="1">
        <v>147</v>
      </c>
      <c r="F3" s="1">
        <v>155</v>
      </c>
      <c r="G3" s="1">
        <v>159</v>
      </c>
      <c r="H3" s="1">
        <v>176</v>
      </c>
      <c r="I3" s="1">
        <v>190</v>
      </c>
      <c r="J3" s="5">
        <f>D3+E3+F3+G3+H3+I3</f>
        <v>983</v>
      </c>
      <c r="K3" s="1">
        <v>170</v>
      </c>
      <c r="L3" s="1">
        <v>194</v>
      </c>
      <c r="M3" s="1">
        <v>164</v>
      </c>
      <c r="N3" s="1">
        <f>K3+L3+M3</f>
        <v>528</v>
      </c>
      <c r="O3" s="14">
        <f>D3+E3+F3</f>
        <v>458</v>
      </c>
      <c r="P3" s="14">
        <f>G3+H3+I3</f>
        <v>525</v>
      </c>
      <c r="Q3" s="14">
        <f>K3+L3+M3</f>
        <v>528</v>
      </c>
      <c r="R3" s="45">
        <v>141</v>
      </c>
      <c r="S3" s="45">
        <v>176</v>
      </c>
      <c r="T3" s="45">
        <v>171</v>
      </c>
      <c r="U3" s="45">
        <f>R3+S3+T3</f>
        <v>488</v>
      </c>
    </row>
    <row r="4" spans="1:21" ht="24.9" customHeight="1" x14ac:dyDescent="0.3">
      <c r="A4" s="154" t="s">
        <v>62</v>
      </c>
      <c r="B4" s="154"/>
      <c r="C4" s="26"/>
      <c r="D4" s="1">
        <v>207</v>
      </c>
      <c r="E4" s="1">
        <v>170</v>
      </c>
      <c r="F4" s="1">
        <v>163</v>
      </c>
      <c r="G4" s="1">
        <v>184</v>
      </c>
      <c r="H4" s="1">
        <v>173</v>
      </c>
      <c r="I4" s="1">
        <v>205</v>
      </c>
      <c r="J4" s="5">
        <f t="shared" ref="J4:J7" si="0">D4+E4+F4+G4+H4+I4</f>
        <v>1102</v>
      </c>
      <c r="K4" s="1">
        <v>168</v>
      </c>
      <c r="L4" s="45">
        <v>171</v>
      </c>
      <c r="M4" s="45">
        <v>158</v>
      </c>
      <c r="N4" s="5">
        <f t="shared" ref="N4:N7" si="1">K4+L4+M4</f>
        <v>497</v>
      </c>
      <c r="O4" s="14">
        <f t="shared" ref="O4:O7" si="2">D4+E4+F4</f>
        <v>540</v>
      </c>
      <c r="P4" s="14">
        <f t="shared" ref="P4:P7" si="3">G4+H4+I4</f>
        <v>562</v>
      </c>
      <c r="Q4" s="14">
        <f t="shared" ref="Q4:Q7" si="4">K4+L4+M4</f>
        <v>497</v>
      </c>
      <c r="R4" s="45">
        <v>153</v>
      </c>
      <c r="S4" s="45">
        <v>163</v>
      </c>
      <c r="T4" s="45">
        <v>187</v>
      </c>
      <c r="U4" s="45">
        <f t="shared" ref="U4:U6" si="5">R4+S4+T4</f>
        <v>503</v>
      </c>
    </row>
    <row r="5" spans="1:21" ht="24.9" customHeight="1" x14ac:dyDescent="0.3">
      <c r="A5" s="154" t="s">
        <v>63</v>
      </c>
      <c r="B5" s="154"/>
      <c r="C5" s="26">
        <v>10</v>
      </c>
      <c r="D5" s="1">
        <v>212</v>
      </c>
      <c r="E5" s="1">
        <v>192</v>
      </c>
      <c r="F5" s="1">
        <v>168</v>
      </c>
      <c r="G5" s="1">
        <v>166</v>
      </c>
      <c r="H5" s="1">
        <v>142</v>
      </c>
      <c r="I5" s="1">
        <v>171</v>
      </c>
      <c r="J5" s="5">
        <f t="shared" si="0"/>
        <v>1051</v>
      </c>
      <c r="K5" s="1">
        <v>168</v>
      </c>
      <c r="L5" s="45">
        <v>199</v>
      </c>
      <c r="M5" s="45">
        <v>196</v>
      </c>
      <c r="N5" s="5">
        <f t="shared" si="1"/>
        <v>563</v>
      </c>
      <c r="O5" s="14">
        <f>D5+E5+F5+(3*C5)</f>
        <v>602</v>
      </c>
      <c r="P5" s="14">
        <f>G5+H5+I5+(3*C5)</f>
        <v>509</v>
      </c>
      <c r="Q5" s="14">
        <f>K5+L5+M5+(3*C5)</f>
        <v>593</v>
      </c>
      <c r="R5" s="45">
        <v>183</v>
      </c>
      <c r="S5" s="45">
        <v>169</v>
      </c>
      <c r="T5" s="45">
        <v>157</v>
      </c>
      <c r="U5" s="45">
        <f>R5+S5+T5+(3*C5)</f>
        <v>539</v>
      </c>
    </row>
    <row r="6" spans="1:21" ht="24.9" customHeight="1" x14ac:dyDescent="0.3">
      <c r="A6" s="154" t="s">
        <v>64</v>
      </c>
      <c r="B6" s="154"/>
      <c r="C6" s="26"/>
      <c r="D6" s="1">
        <v>226</v>
      </c>
      <c r="E6" s="1">
        <v>190</v>
      </c>
      <c r="F6" s="1">
        <v>227</v>
      </c>
      <c r="G6" s="1">
        <v>194</v>
      </c>
      <c r="H6" s="1">
        <v>172</v>
      </c>
      <c r="I6" s="1">
        <v>172</v>
      </c>
      <c r="J6" s="5">
        <f t="shared" si="0"/>
        <v>1181</v>
      </c>
      <c r="K6" s="1">
        <v>206</v>
      </c>
      <c r="L6" s="45">
        <v>184</v>
      </c>
      <c r="M6" s="45">
        <v>218</v>
      </c>
      <c r="N6" s="5">
        <f t="shared" si="1"/>
        <v>608</v>
      </c>
      <c r="O6" s="14">
        <f>D6+E6+F6</f>
        <v>643</v>
      </c>
      <c r="P6" s="14">
        <f t="shared" si="3"/>
        <v>538</v>
      </c>
      <c r="Q6" s="14">
        <f t="shared" si="4"/>
        <v>608</v>
      </c>
      <c r="R6" s="45">
        <v>195</v>
      </c>
      <c r="S6" s="45">
        <v>203</v>
      </c>
      <c r="T6" s="45">
        <v>172</v>
      </c>
      <c r="U6" s="45">
        <f t="shared" si="5"/>
        <v>570</v>
      </c>
    </row>
    <row r="7" spans="1:21" ht="24.9" customHeight="1" x14ac:dyDescent="0.3">
      <c r="A7" s="154" t="s">
        <v>65</v>
      </c>
      <c r="B7" s="154"/>
      <c r="C7" s="26">
        <v>10</v>
      </c>
      <c r="D7" s="1"/>
      <c r="E7" s="1"/>
      <c r="F7" s="1"/>
      <c r="G7" s="1"/>
      <c r="H7" s="1"/>
      <c r="I7" s="1"/>
      <c r="J7" s="5">
        <f t="shared" si="0"/>
        <v>0</v>
      </c>
      <c r="K7" s="1"/>
      <c r="N7" s="5">
        <f t="shared" si="1"/>
        <v>0</v>
      </c>
      <c r="O7" s="14">
        <f t="shared" si="2"/>
        <v>0</v>
      </c>
      <c r="P7" s="14">
        <f t="shared" si="3"/>
        <v>0</v>
      </c>
      <c r="Q7" s="14">
        <f t="shared" si="4"/>
        <v>0</v>
      </c>
    </row>
    <row r="8" spans="1:21" s="43" customFormat="1" ht="24.9" customHeight="1" x14ac:dyDescent="0.3">
      <c r="A8" s="26"/>
      <c r="B8" s="26"/>
      <c r="C8" s="26"/>
      <c r="D8" s="26">
        <f>D3+D4+D5+D6+D7+C5</f>
        <v>811</v>
      </c>
      <c r="E8" s="26">
        <f>E3+E4+E5+E6+E7+C5</f>
        <v>709</v>
      </c>
      <c r="F8" s="26">
        <f>F3+F4+F5+F6+F7+C5</f>
        <v>723</v>
      </c>
      <c r="G8" s="26">
        <f>G3+G4+G5+G6+G7+C5</f>
        <v>713</v>
      </c>
      <c r="H8" s="26">
        <f>H3+H4+H5+H6+H7+C5</f>
        <v>673</v>
      </c>
      <c r="I8" s="26">
        <f>I3+I4+I5+I6+I7+C5</f>
        <v>748</v>
      </c>
      <c r="J8" s="26">
        <f>J3+J4+J5+J6+J7</f>
        <v>4317</v>
      </c>
      <c r="K8" s="26">
        <f>K3+K4+K5+K6+K7+C5</f>
        <v>722</v>
      </c>
      <c r="L8" s="26">
        <f>L3+L4+L5+L6+L7+C5</f>
        <v>758</v>
      </c>
      <c r="M8" s="26">
        <f>M3+M4+M5+M6+M7+C5</f>
        <v>746</v>
      </c>
      <c r="N8" s="26">
        <f>N3+N4+N5+N6+N7</f>
        <v>2196</v>
      </c>
      <c r="O8" s="45">
        <f>O3+O4+O5+O6</f>
        <v>2243</v>
      </c>
      <c r="P8" s="45">
        <f>P3+P4+P5+P6</f>
        <v>2134</v>
      </c>
      <c r="Q8" s="45">
        <f>Q3+Q4+Q5+Q6</f>
        <v>2226</v>
      </c>
    </row>
    <row r="9" spans="1:21" s="43" customFormat="1" x14ac:dyDescent="0.3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25">
    <mergeCell ref="A7:B7"/>
    <mergeCell ref="K1:K2"/>
    <mergeCell ref="A3:B3"/>
    <mergeCell ref="A1:B2"/>
    <mergeCell ref="D1:D2"/>
    <mergeCell ref="E1:E2"/>
    <mergeCell ref="F1:F2"/>
    <mergeCell ref="C1:C2"/>
    <mergeCell ref="G1:G2"/>
    <mergeCell ref="H1:H2"/>
    <mergeCell ref="J1:J2"/>
    <mergeCell ref="I1:I2"/>
    <mergeCell ref="A4:B4"/>
    <mergeCell ref="N1:N2"/>
    <mergeCell ref="L1:L2"/>
    <mergeCell ref="M1:M2"/>
    <mergeCell ref="A5:B5"/>
    <mergeCell ref="A6:B6"/>
    <mergeCell ref="R1:R2"/>
    <mergeCell ref="S1:S2"/>
    <mergeCell ref="T1:T2"/>
    <mergeCell ref="U1:U2"/>
    <mergeCell ref="O1:O2"/>
    <mergeCell ref="P1:P2"/>
    <mergeCell ref="Q1:Q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U9"/>
  <sheetViews>
    <sheetView workbookViewId="0">
      <selection activeCell="A3" sqref="A3:B6"/>
    </sheetView>
  </sheetViews>
  <sheetFormatPr defaultColWidth="11.5546875" defaultRowHeight="14.4" x14ac:dyDescent="0.3"/>
  <cols>
    <col min="3" max="8" width="8.6640625" customWidth="1"/>
    <col min="9" max="9" width="10.6640625" customWidth="1"/>
    <col min="10" max="12" width="8.6640625" customWidth="1"/>
  </cols>
  <sheetData>
    <row r="1" spans="1:21" x14ac:dyDescent="0.3">
      <c r="A1" s="154" t="s">
        <v>20</v>
      </c>
      <c r="B1" s="154"/>
      <c r="C1" s="154" t="s">
        <v>21</v>
      </c>
      <c r="D1" s="154" t="s">
        <v>22</v>
      </c>
      <c r="E1" s="154" t="s">
        <v>23</v>
      </c>
      <c r="F1" s="154" t="s">
        <v>24</v>
      </c>
      <c r="G1" s="154" t="s">
        <v>25</v>
      </c>
      <c r="H1" s="154" t="s">
        <v>26</v>
      </c>
      <c r="I1" s="154" t="s">
        <v>2</v>
      </c>
      <c r="J1" s="154" t="s">
        <v>31</v>
      </c>
      <c r="K1" s="154" t="s">
        <v>32</v>
      </c>
      <c r="L1" s="154" t="s">
        <v>33</v>
      </c>
      <c r="M1" s="154" t="s">
        <v>2</v>
      </c>
      <c r="N1" s="154" t="s">
        <v>137</v>
      </c>
      <c r="O1" s="154" t="s">
        <v>138</v>
      </c>
      <c r="P1" s="154" t="s">
        <v>139</v>
      </c>
      <c r="Q1" s="154" t="s">
        <v>162</v>
      </c>
      <c r="R1" s="154" t="s">
        <v>163</v>
      </c>
      <c r="S1" s="154" t="s">
        <v>164</v>
      </c>
      <c r="T1" s="154" t="s">
        <v>2</v>
      </c>
      <c r="U1" s="154" t="s">
        <v>166</v>
      </c>
    </row>
    <row r="2" spans="1:2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24.9" customHeight="1" x14ac:dyDescent="0.3">
      <c r="A3" s="154" t="s">
        <v>120</v>
      </c>
      <c r="B3" s="154"/>
      <c r="C3" s="1">
        <v>157</v>
      </c>
      <c r="D3" s="1">
        <v>143</v>
      </c>
      <c r="E3" s="1">
        <v>133</v>
      </c>
      <c r="F3" s="1">
        <v>201</v>
      </c>
      <c r="G3" s="1">
        <v>138</v>
      </c>
      <c r="H3" s="1">
        <v>156</v>
      </c>
      <c r="I3" s="5">
        <f>C3+D3+E3+F3+G3+H3</f>
        <v>928</v>
      </c>
      <c r="J3" s="1">
        <v>119</v>
      </c>
      <c r="K3" s="1">
        <v>165</v>
      </c>
      <c r="L3" s="1">
        <v>168</v>
      </c>
      <c r="M3" s="1">
        <f>J3+K3+L3</f>
        <v>452</v>
      </c>
      <c r="N3" s="14">
        <f>C3+D3+E3</f>
        <v>433</v>
      </c>
      <c r="O3" s="14">
        <f>F3+G3+H3</f>
        <v>495</v>
      </c>
      <c r="P3" s="14">
        <f>J3+K3+L3</f>
        <v>452</v>
      </c>
      <c r="Q3" s="45">
        <v>158</v>
      </c>
      <c r="R3" s="45">
        <v>184</v>
      </c>
      <c r="S3" s="45">
        <v>204</v>
      </c>
      <c r="T3" s="45">
        <f>Q3+R3+S3</f>
        <v>546</v>
      </c>
      <c r="U3" s="45">
        <v>177</v>
      </c>
    </row>
    <row r="4" spans="1:21" ht="24.9" customHeight="1" x14ac:dyDescent="0.3">
      <c r="A4" s="154" t="s">
        <v>66</v>
      </c>
      <c r="B4" s="154"/>
      <c r="C4" s="1">
        <v>192</v>
      </c>
      <c r="D4" s="1">
        <v>131</v>
      </c>
      <c r="E4" s="1">
        <v>141</v>
      </c>
      <c r="F4" s="1">
        <v>135</v>
      </c>
      <c r="G4" s="1">
        <v>176</v>
      </c>
      <c r="H4" s="1">
        <v>154</v>
      </c>
      <c r="I4" s="5">
        <f t="shared" ref="I4:I7" si="0">C4+D4+E4+F4+G4+H4</f>
        <v>929</v>
      </c>
      <c r="J4" s="1">
        <v>167</v>
      </c>
      <c r="K4" s="45">
        <v>141</v>
      </c>
      <c r="L4" s="45">
        <v>178</v>
      </c>
      <c r="M4" s="5">
        <f t="shared" ref="M4:M7" si="1">J4+K4+L4</f>
        <v>486</v>
      </c>
      <c r="N4" s="14">
        <f t="shared" ref="N4:N7" si="2">C4+D4+E4</f>
        <v>464</v>
      </c>
      <c r="O4" s="14">
        <f t="shared" ref="O4:O7" si="3">F4+G4+H4</f>
        <v>465</v>
      </c>
      <c r="P4" s="14">
        <f t="shared" ref="P4:P7" si="4">J4+K4+L4</f>
        <v>486</v>
      </c>
      <c r="Q4" s="45">
        <v>187</v>
      </c>
      <c r="R4" s="45">
        <v>210</v>
      </c>
      <c r="S4" s="45">
        <v>166</v>
      </c>
      <c r="T4" s="45">
        <f t="shared" ref="T4:T6" si="5">Q4+R4+S4</f>
        <v>563</v>
      </c>
      <c r="U4" s="45">
        <v>176</v>
      </c>
    </row>
    <row r="5" spans="1:21" ht="24.9" customHeight="1" x14ac:dyDescent="0.3">
      <c r="A5" s="154" t="s">
        <v>67</v>
      </c>
      <c r="B5" s="154"/>
      <c r="C5" s="1">
        <v>159</v>
      </c>
      <c r="D5" s="1">
        <v>160</v>
      </c>
      <c r="E5" s="1">
        <v>222</v>
      </c>
      <c r="F5" s="1">
        <v>180</v>
      </c>
      <c r="G5" s="1">
        <v>157</v>
      </c>
      <c r="H5" s="1">
        <v>161</v>
      </c>
      <c r="I5" s="5">
        <f t="shared" si="0"/>
        <v>1039</v>
      </c>
      <c r="J5" s="1">
        <v>206</v>
      </c>
      <c r="K5" s="45">
        <v>146</v>
      </c>
      <c r="L5" s="45">
        <v>145</v>
      </c>
      <c r="M5" s="5">
        <f t="shared" si="1"/>
        <v>497</v>
      </c>
      <c r="N5" s="14">
        <f t="shared" si="2"/>
        <v>541</v>
      </c>
      <c r="O5" s="14">
        <f t="shared" si="3"/>
        <v>498</v>
      </c>
      <c r="P5" s="14">
        <f t="shared" si="4"/>
        <v>497</v>
      </c>
      <c r="Q5" s="45">
        <v>191</v>
      </c>
      <c r="R5" s="45">
        <v>229</v>
      </c>
      <c r="S5" s="45">
        <v>169</v>
      </c>
      <c r="T5" s="45">
        <f t="shared" si="5"/>
        <v>589</v>
      </c>
      <c r="U5" s="45">
        <v>131</v>
      </c>
    </row>
    <row r="6" spans="1:21" ht="24.9" customHeight="1" x14ac:dyDescent="0.3">
      <c r="A6" s="154" t="s">
        <v>68</v>
      </c>
      <c r="B6" s="154"/>
      <c r="C6" s="1">
        <v>169</v>
      </c>
      <c r="D6" s="1">
        <v>160</v>
      </c>
      <c r="E6" s="1">
        <v>189</v>
      </c>
      <c r="F6" s="1">
        <v>167</v>
      </c>
      <c r="G6" s="1">
        <v>155</v>
      </c>
      <c r="H6" s="1">
        <v>142</v>
      </c>
      <c r="I6" s="5">
        <f t="shared" si="0"/>
        <v>982</v>
      </c>
      <c r="J6" s="1">
        <v>168</v>
      </c>
      <c r="K6" s="45">
        <v>159</v>
      </c>
      <c r="L6" s="45">
        <v>142</v>
      </c>
      <c r="M6" s="5">
        <f t="shared" si="1"/>
        <v>469</v>
      </c>
      <c r="N6" s="14">
        <f t="shared" si="2"/>
        <v>518</v>
      </c>
      <c r="O6" s="14">
        <f t="shared" si="3"/>
        <v>464</v>
      </c>
      <c r="P6" s="14">
        <f t="shared" si="4"/>
        <v>469</v>
      </c>
      <c r="Q6" s="45">
        <v>157</v>
      </c>
      <c r="R6" s="45">
        <v>187</v>
      </c>
      <c r="S6" s="45">
        <v>189</v>
      </c>
      <c r="T6" s="45">
        <f t="shared" si="5"/>
        <v>533</v>
      </c>
      <c r="U6" s="45">
        <v>165</v>
      </c>
    </row>
    <row r="7" spans="1:21" ht="24.9" customHeight="1" x14ac:dyDescent="0.3">
      <c r="A7" s="154" t="s">
        <v>69</v>
      </c>
      <c r="B7" s="154"/>
      <c r="C7" s="1"/>
      <c r="D7" s="1"/>
      <c r="E7" s="1"/>
      <c r="F7" s="1"/>
      <c r="G7" s="1"/>
      <c r="H7" s="1"/>
      <c r="I7" s="5">
        <f t="shared" si="0"/>
        <v>0</v>
      </c>
      <c r="J7" s="1"/>
      <c r="M7" s="5">
        <f t="shared" si="1"/>
        <v>0</v>
      </c>
      <c r="N7" s="14">
        <f t="shared" si="2"/>
        <v>0</v>
      </c>
      <c r="O7" s="14">
        <f t="shared" si="3"/>
        <v>0</v>
      </c>
      <c r="P7" s="14">
        <f t="shared" si="4"/>
        <v>0</v>
      </c>
      <c r="Q7" s="45"/>
      <c r="R7" s="45"/>
      <c r="S7" s="45"/>
    </row>
    <row r="8" spans="1:21" s="43" customFormat="1" ht="24.9" customHeight="1" x14ac:dyDescent="0.3">
      <c r="A8" s="26"/>
      <c r="B8" s="26"/>
      <c r="C8" s="26">
        <f>C3+C4+C5+C6+C7</f>
        <v>677</v>
      </c>
      <c r="D8" s="26">
        <f t="shared" ref="D8:L8" si="6">D3+D4+D5+D6+D7</f>
        <v>594</v>
      </c>
      <c r="E8" s="26">
        <f t="shared" si="6"/>
        <v>685</v>
      </c>
      <c r="F8" s="26">
        <f t="shared" si="6"/>
        <v>683</v>
      </c>
      <c r="G8" s="26">
        <f t="shared" si="6"/>
        <v>626</v>
      </c>
      <c r="H8" s="26">
        <f t="shared" si="6"/>
        <v>613</v>
      </c>
      <c r="I8" s="26">
        <f>I3+I4+I5+I6+I7</f>
        <v>3878</v>
      </c>
      <c r="J8" s="26">
        <f t="shared" si="6"/>
        <v>660</v>
      </c>
      <c r="K8" s="26">
        <f t="shared" si="6"/>
        <v>611</v>
      </c>
      <c r="L8" s="26">
        <f t="shared" si="6"/>
        <v>633</v>
      </c>
      <c r="M8" s="26">
        <f>M3+M4+M5+M6+M7</f>
        <v>1904</v>
      </c>
      <c r="N8" s="45">
        <f>N3+N4+N5+N6</f>
        <v>1956</v>
      </c>
      <c r="O8" s="45">
        <f>O3+O4+O5+O6</f>
        <v>1922</v>
      </c>
      <c r="P8" s="45">
        <f>P3+P4+P5+P6</f>
        <v>1904</v>
      </c>
      <c r="U8" s="43">
        <f>U3+U4+U5+U6</f>
        <v>649</v>
      </c>
    </row>
    <row r="9" spans="1:21" s="43" customFormat="1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</sheetData>
  <mergeCells count="25">
    <mergeCell ref="A5:B5"/>
    <mergeCell ref="A6:B6"/>
    <mergeCell ref="A7:B7"/>
    <mergeCell ref="J1:J2"/>
    <mergeCell ref="A3:B3"/>
    <mergeCell ref="A1:B2"/>
    <mergeCell ref="C1:C2"/>
    <mergeCell ref="D1:D2"/>
    <mergeCell ref="E1:E2"/>
    <mergeCell ref="F1:F2"/>
    <mergeCell ref="G1:G2"/>
    <mergeCell ref="I1:I2"/>
    <mergeCell ref="H1:H2"/>
    <mergeCell ref="A4:B4"/>
    <mergeCell ref="N1:N2"/>
    <mergeCell ref="P1:P2"/>
    <mergeCell ref="O1:O2"/>
    <mergeCell ref="M1:M2"/>
    <mergeCell ref="K1:K2"/>
    <mergeCell ref="L1:L2"/>
    <mergeCell ref="Q1:Q2"/>
    <mergeCell ref="R1:R2"/>
    <mergeCell ref="S1:S2"/>
    <mergeCell ref="T1:T2"/>
    <mergeCell ref="U1:U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Gesamt</vt:lpstr>
      <vt:lpstr>Unicredit 1</vt:lpstr>
      <vt:lpstr>Unicredit 2</vt:lpstr>
      <vt:lpstr>Raiffeisen</vt:lpstr>
      <vt:lpstr>Meinl Bank</vt:lpstr>
      <vt:lpstr>OeNB 1</vt:lpstr>
      <vt:lpstr>OeNB 2</vt:lpstr>
      <vt:lpstr>AIB Leinster</vt:lpstr>
      <vt:lpstr>AIB Munster</vt:lpstr>
      <vt:lpstr>Danske Bank</vt:lpstr>
      <vt:lpstr>BPM 1</vt:lpstr>
      <vt:lpstr>BPM 2</vt:lpstr>
      <vt:lpstr>Credit Agricole 1</vt:lpstr>
      <vt:lpstr>Credit Agricole 2</vt:lpstr>
      <vt:lpstr>ING 1</vt:lpstr>
      <vt:lpstr>ING 2</vt:lpstr>
      <vt:lpstr>Agoal 1</vt:lpstr>
      <vt:lpstr>Agoal 2</vt:lpstr>
      <vt:lpstr>BPCE 1</vt:lpstr>
      <vt:lpstr>BPCE 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alex-_000</dc:creator>
  <cp:lastModifiedBy>Massimo</cp:lastModifiedBy>
  <cp:lastPrinted>2017-04-16T17:52:59Z</cp:lastPrinted>
  <dcterms:created xsi:type="dcterms:W3CDTF">2017-04-04T15:10:35Z</dcterms:created>
  <dcterms:modified xsi:type="dcterms:W3CDTF">2018-01-21T13:30:07Z</dcterms:modified>
</cp:coreProperties>
</file>